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https://discovery365-my.sharepoint.com/personal/tash1_discovery_co_za/Documents/Documents/2024/SR FY24 Drafts/Website/24102024/"/>
    </mc:Choice>
  </mc:AlternateContent>
  <xr:revisionPtr revIDLastSave="0" documentId="8_{C81B443D-CE0D-4B2E-9881-9ACB726FF36A}" xr6:coauthVersionLast="47" xr6:coauthVersionMax="47" xr10:uidLastSave="{00000000-0000-0000-0000-000000000000}"/>
  <workbookProtection workbookAlgorithmName="SHA-512" workbookHashValue="d8a8evdu3E8PDyOhHpJbuFUJP+DtaWUjxC4Y5hjo5fZ2YdfkuJvZHwkP7moj6UDdmAtdezdm5GN15wjzucnlvg==" workbookSaltValue="JUW+57oZZsRYz9qeL6ieew==" workbookSpinCount="100000" lockStructure="1"/>
  <bookViews>
    <workbookView xWindow="-110" yWindow="-110" windowWidth="19420" windowHeight="10420" tabRatio="923" xr2:uid="{A3272E75-9072-41C2-9BF1-941D811B2A9B}"/>
  </bookViews>
  <sheets>
    <sheet name="Cover" sheetId="45" r:id="rId1"/>
    <sheet name="Home" sheetId="2" r:id="rId2"/>
    <sheet name="JSE sust" sheetId="43" state="hidden" r:id="rId3"/>
    <sheet name="JSE CC" sheetId="44" state="hidden" r:id="rId4"/>
    <sheet name="UNGC" sheetId="15" state="hidden" r:id="rId5"/>
    <sheet name="Stakeholder Economic Value Stat" sheetId="55" r:id="rId6"/>
    <sheet name="ENVIRONMENT" sheetId="27" r:id="rId7"/>
    <sheet name="Climate-related Performance" sheetId="36" r:id="rId8"/>
    <sheet name="GHG Emissions" sheetId="6" r:id="rId9"/>
    <sheet name="SOCIAL" sheetId="25" r:id="rId10"/>
    <sheet name="Employee Profile" sheetId="37" r:id="rId11"/>
    <sheet name="Diversity" sheetId="34" r:id="rId12"/>
    <sheet name="EE Plan Implementation" sheetId="60" r:id="rId13"/>
    <sheet name="EE and NEAP Targets" sheetId="89" r:id="rId14"/>
    <sheet name="Employee Wellbeing and Benefits" sheetId="58" r:id="rId15"/>
    <sheet name="Employee Relations" sheetId="67" r:id="rId16"/>
    <sheet name="Training and Development" sheetId="72" r:id="rId17"/>
    <sheet name="Corporate Social Investment" sheetId="52" r:id="rId18"/>
    <sheet name="Volunteering" sheetId="87" r:id="rId19"/>
    <sheet name="Enterprise Development" sheetId="88" r:id="rId20"/>
    <sheet name="Procurement and Supply Chain" sheetId="93" r:id="rId21"/>
    <sheet name="Associations" sheetId="50" r:id="rId22"/>
    <sheet name="GOVERNANCE" sheetId="38" r:id="rId23"/>
    <sheet name="Data Security &amp; Client Privacy" sheetId="53" r:id="rId24"/>
    <sheet name="Compliance" sheetId="63" r:id="rId25"/>
    <sheet name="Ethics" sheetId="69" r:id="rId26"/>
    <sheet name="OHS" sheetId="70" r:id="rId27"/>
    <sheet name="Product Governance" sheetId="74" r:id="rId28"/>
    <sheet name="Policies and Frameworks" sheetId="62" r:id="rId29"/>
    <sheet name="BUSINESS UNIT KPIs" sheetId="75" r:id="rId30"/>
    <sheet name="Health" sheetId="76" r:id="rId31"/>
    <sheet name="Vitality" sheetId="77" r:id="rId32"/>
    <sheet name="Discovery Invest" sheetId="78" r:id="rId33"/>
    <sheet name="Discovery Life" sheetId="79" r:id="rId34"/>
    <sheet name="Discovery Insure" sheetId="80" r:id="rId35"/>
    <sheet name="Discovery Bank" sheetId="81" r:id="rId36"/>
    <sheet name="GUIDANCE" sheetId="39" state="hidden" r:id="rId37"/>
    <sheet name="How we report our KPIs" sheetId="17" state="hidden" r:id="rId38"/>
    <sheet name="Formatting guidance" sheetId="85" state="hidden" r:id="rId39"/>
  </sheets>
  <definedNames>
    <definedName name="_ftn1" localSheetId="15">'Employee Relations'!#REF!</definedName>
    <definedName name="_ftn2" localSheetId="15">'Employee Relations'!#REF!</definedName>
    <definedName name="_ftn2">#REF!</definedName>
    <definedName name="_ftn3" localSheetId="13">#REF!</definedName>
    <definedName name="_ftn3">Associations!#REF!</definedName>
    <definedName name="_ftn4" localSheetId="15">'Employee Relations'!#REF!</definedName>
    <definedName name="_ftnref1" localSheetId="15">'Employee Relations'!#REF!</definedName>
    <definedName name="_ftnref2" localSheetId="15">'Employee Relations'!#REF!</definedName>
    <definedName name="_ftnref2">#REF!</definedName>
    <definedName name="_ftnref3" localSheetId="13">#REF!</definedName>
    <definedName name="_ftnref3">Associations!#REF!</definedName>
    <definedName name="OK" localSheetId="13" hidden="1">{"analyst",#N/A,FALSE,"Result";"Index",#N/A,FALSE,"Index";"asx1",#N/A,FALSE,"ASX1";"asx2",#N/A,FALSE,"ASX2";"Review",#N/A,FALSE,"Review";"Analyst",#N/A,FALSE,"Analyst"}</definedName>
    <definedName name="OK" localSheetId="15" hidden="1">{"analyst",#N/A,FALSE,"Result";"Index",#N/A,FALSE,"Index";"asx1",#N/A,FALSE,"ASX1";"asx2",#N/A,FALSE,"ASX2";"Review",#N/A,FALSE,"Review";"Analyst",#N/A,FALSE,"Analyst"}</definedName>
    <definedName name="OK" hidden="1">{"analyst",#N/A,FALSE,"Result";"Index",#N/A,FALSE,"Index";"asx1",#N/A,FALSE,"ASX1";"asx2",#N/A,FALSE,"ASX2";"Review",#N/A,FALSE,"Review";"Analyst",#N/A,FALSE,"Analyst"}</definedName>
    <definedName name="OK_1" localSheetId="13" hidden="1">{"analyst",#N/A,FALSE,"Result";"Index",#N/A,FALSE,"Index";"asx1",#N/A,FALSE,"ASX1";"asx2",#N/A,FALSE,"ASX2";"Review",#N/A,FALSE,"Review";"Analyst",#N/A,FALSE,"Analyst"}</definedName>
    <definedName name="OK_1" localSheetId="15" hidden="1">{"analyst",#N/A,FALSE,"Result";"Index",#N/A,FALSE,"Index";"asx1",#N/A,FALSE,"ASX1";"asx2",#N/A,FALSE,"ASX2";"Review",#N/A,FALSE,"Review";"Analyst",#N/A,FALSE,"Analyst"}</definedName>
    <definedName name="OK_1" hidden="1">{"analyst",#N/A,FALSE,"Result";"Index",#N/A,FALSE,"Index";"asx1",#N/A,FALSE,"ASX1";"asx2",#N/A,FALSE,"ASX2";"Review",#N/A,FALSE,"Review";"Analyst",#N/A,FALSE,"Analyst"}</definedName>
    <definedName name="_xlnm.Print_Area" localSheetId="29">'BUSINESS UNIT KPIs'!$A$1:$J$32</definedName>
    <definedName name="_xlnm.Print_Area" localSheetId="6">ENVIRONMENT!$A$1:$J$27</definedName>
    <definedName name="_xlnm.Print_Area" localSheetId="22">GOVERNANCE!$A$1:$J$30</definedName>
    <definedName name="_xlnm.Print_Area" localSheetId="36">GUIDANCE!$A$1:$J$31</definedName>
    <definedName name="_xlnm.Print_Area" localSheetId="9">SOCIAL!$A$1:$J$34</definedName>
    <definedName name="_xlnm.Print_Area" localSheetId="18">Volunteering!$A$1:$M$20</definedName>
    <definedName name="vsdf" localSheetId="13" hidden="1">{"ResultsSummaryNew",#N/A,FALSE,"ASX QTR";"Index",#N/A,FALSE,"ASX Ind";"ASXNew",#N/A,FALSE,"ASX QTR"}</definedName>
    <definedName name="vsdf" localSheetId="15" hidden="1">{"ResultsSummaryNew",#N/A,FALSE,"ASX QTR";"Index",#N/A,FALSE,"ASX Ind";"ASXNew",#N/A,FALSE,"ASX QTR"}</definedName>
    <definedName name="vsdf" hidden="1">{"ResultsSummaryNew",#N/A,FALSE,"ASX QTR";"Index",#N/A,FALSE,"ASX Ind";"ASXNew",#N/A,FALSE,"ASX QTR"}</definedName>
    <definedName name="vsdf_1" localSheetId="13" hidden="1">{"ResultsSummaryNew",#N/A,FALSE,"ASX QTR";"Index",#N/A,FALSE,"ASX Ind";"ASXNew",#N/A,FALSE,"ASX QTR"}</definedName>
    <definedName name="vsdf_1" localSheetId="15" hidden="1">{"ResultsSummaryNew",#N/A,FALSE,"ASX QTR";"Index",#N/A,FALSE,"ASX Ind";"ASXNew",#N/A,FALSE,"ASX QTR"}</definedName>
    <definedName name="vsdf_1" hidden="1">{"ResultsSummaryNew",#N/A,FALSE,"ASX QTR";"Index",#N/A,FALSE,"ASX Ind";"ASXNew",#N/A,FALSE,"ASX QTR"}</definedName>
    <definedName name="wrn.aaPressRelease." localSheetId="13" hidden="1">{"ResultsSummaryNew",#N/A,FALSE,"ASX QTR";"Index",#N/A,FALSE,"ASX Ind";"ASXNew",#N/A,FALSE,"ASX QTR"}</definedName>
    <definedName name="wrn.aaPressRelease." localSheetId="15" hidden="1">{"ResultsSummaryNew",#N/A,FALSE,"ASX QTR";"Index",#N/A,FALSE,"ASX Ind";"ASXNew",#N/A,FALSE,"ASX QTR"}</definedName>
    <definedName name="wrn.aaPressRelease." hidden="1">{"ResultsSummaryNew",#N/A,FALSE,"ASX QTR";"Index",#N/A,FALSE,"ASX Ind";"ASXNew",#N/A,FALSE,"ASX QTR"}</definedName>
    <definedName name="wrn.aaPressRelease._1" localSheetId="13" hidden="1">{"ResultsSummaryNew",#N/A,FALSE,"ASX QTR";"Index",#N/A,FALSE,"ASX Ind";"ASXNew",#N/A,FALSE,"ASX QTR"}</definedName>
    <definedName name="wrn.aaPressRelease._1" localSheetId="15" hidden="1">{"ResultsSummaryNew",#N/A,FALSE,"ASX QTR";"Index",#N/A,FALSE,"ASX Ind";"ASXNew",#N/A,FALSE,"ASX QTR"}</definedName>
    <definedName name="wrn.aaPressRelease._1" hidden="1">{"ResultsSummaryNew",#N/A,FALSE,"ASX QTR";"Index",#N/A,FALSE,"ASX Ind";"ASXNew",#N/A,FALSE,"ASX QTR"}</definedName>
    <definedName name="wrn.Accounts." localSheetId="13" hidden="1">{"BSPLCF",#N/A,FALSE,"BS, PL, Cash flow";"BSPLCF_CONTD",#N/A,FALSE,"BS,PL,CF_contd"}</definedName>
    <definedName name="wrn.Accounts." localSheetId="15" hidden="1">{"BSPLCF",#N/A,FALSE,"BS, PL, Cash flow";"BSPLCF_CONTD",#N/A,FALSE,"BS,PL,CF_contd"}</definedName>
    <definedName name="wrn.Accounts." hidden="1">{"BSPLCF",#N/A,FALSE,"BS, PL, Cash flow";"BSPLCF_CONTD",#N/A,FALSE,"BS,PL,CF_contd"}</definedName>
    <definedName name="wrn.Accounts._1" localSheetId="13" hidden="1">{"BSPLCF",#N/A,FALSE,"BS, PL, Cash flow";"BSPLCF_CONTD",#N/A,FALSE,"BS,PL,CF_contd"}</definedName>
    <definedName name="wrn.Accounts._1" localSheetId="15" hidden="1">{"BSPLCF",#N/A,FALSE,"BS, PL, Cash flow";"BSPLCF_CONTD",#N/A,FALSE,"BS,PL,CF_contd"}</definedName>
    <definedName name="wrn.Accounts._1" hidden="1">{"BSPLCF",#N/A,FALSE,"BS, PL, Cash flow";"BSPLCF_CONTD",#N/A,FALSE,"BS,PL,CF_contd"}</definedName>
    <definedName name="wrn.PressRelease." localSheetId="13" hidden="1">{"analyst",#N/A,FALSE,"Result";"Index",#N/A,FALSE,"Index";"asx1",#N/A,FALSE,"ASX1";"asx2",#N/A,FALSE,"ASX2";"Review",#N/A,FALSE,"Review";"Analyst",#N/A,FALSE,"Analyst"}</definedName>
    <definedName name="wrn.PressRelease." localSheetId="15" hidden="1">{"analyst",#N/A,FALSE,"Result";"Index",#N/A,FALSE,"Index";"asx1",#N/A,FALSE,"ASX1";"asx2",#N/A,FALSE,"ASX2";"Review",#N/A,FALSE,"Review";"Analyst",#N/A,FALSE,"Analyst"}</definedName>
    <definedName name="wrn.PressRelease." hidden="1">{"analyst",#N/A,FALSE,"Result";"Index",#N/A,FALSE,"Index";"asx1",#N/A,FALSE,"ASX1";"asx2",#N/A,FALSE,"ASX2";"Review",#N/A,FALSE,"Review";"Analyst",#N/A,FALSE,"Analyst"}</definedName>
    <definedName name="wrn.PressRelease._1" localSheetId="13" hidden="1">{"analyst",#N/A,FALSE,"Result";"Index",#N/A,FALSE,"Index";"asx1",#N/A,FALSE,"ASX1";"asx2",#N/A,FALSE,"ASX2";"Review",#N/A,FALSE,"Review";"Analyst",#N/A,FALSE,"Analyst"}</definedName>
    <definedName name="wrn.PressRelease._1" localSheetId="15" hidden="1">{"analyst",#N/A,FALSE,"Result";"Index",#N/A,FALSE,"Index";"asx1",#N/A,FALSE,"ASX1";"asx2",#N/A,FALSE,"ASX2";"Review",#N/A,FALSE,"Review";"Analyst",#N/A,FALSE,"Analyst"}</definedName>
    <definedName name="wrn.PressRelease._1" hidden="1">{"analyst",#N/A,FALSE,"Result";"Index",#N/A,FALSE,"Index";"asx1",#N/A,FALSE,"ASX1";"asx2",#N/A,FALSE,"ASX2";"Review",#N/A,FALSE,"Review";"Analyst",#N/A,FALSE,"Analyst"}</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6" i="76" l="1"/>
  <c r="C95" i="52"/>
  <c r="C86" i="63"/>
  <c r="C82" i="63"/>
  <c r="C257" i="89"/>
  <c r="E95" i="37"/>
  <c r="E15" i="78"/>
  <c r="E29" i="76"/>
  <c r="H35" i="93"/>
  <c r="H34" i="93"/>
  <c r="H32" i="93"/>
  <c r="H31" i="93"/>
  <c r="H30" i="93"/>
  <c r="H29" i="93"/>
  <c r="H28" i="93"/>
  <c r="E10" i="93"/>
  <c r="D10" i="93"/>
  <c r="C83" i="52"/>
  <c r="C46" i="52"/>
  <c r="C47" i="52" s="1"/>
  <c r="C17" i="52"/>
  <c r="C15" i="52"/>
  <c r="D140" i="72"/>
  <c r="D138" i="72"/>
  <c r="D131" i="72"/>
  <c r="D130" i="72"/>
  <c r="D277" i="89"/>
  <c r="D268" i="89"/>
  <c r="N257" i="89"/>
  <c r="M257" i="89"/>
  <c r="L257" i="89"/>
  <c r="K257" i="89"/>
  <c r="J257" i="89"/>
  <c r="I257" i="89"/>
  <c r="H257" i="89"/>
  <c r="G257" i="89"/>
  <c r="F257" i="89"/>
  <c r="E257" i="89"/>
  <c r="D257" i="89"/>
  <c r="M245" i="89"/>
  <c r="L245" i="89"/>
  <c r="K245" i="89"/>
  <c r="J245" i="89"/>
  <c r="I245" i="89"/>
  <c r="G245" i="89"/>
  <c r="F245" i="89"/>
  <c r="E245" i="89"/>
  <c r="D245" i="89"/>
  <c r="C245" i="89"/>
  <c r="N244" i="89"/>
  <c r="N245" i="89" s="1"/>
  <c r="H244" i="89"/>
  <c r="H245" i="89" s="1"/>
  <c r="N243" i="89"/>
  <c r="H243" i="89"/>
  <c r="I221" i="89"/>
  <c r="H221" i="89"/>
  <c r="G221" i="89"/>
  <c r="F221" i="89"/>
  <c r="E221" i="89"/>
  <c r="D221" i="89"/>
  <c r="C221" i="89"/>
  <c r="E201" i="89"/>
  <c r="D201" i="89"/>
  <c r="E191" i="89"/>
  <c r="D161" i="34"/>
  <c r="D159" i="34"/>
  <c r="F282" i="37"/>
  <c r="E282" i="37"/>
  <c r="F279" i="37"/>
  <c r="E279" i="37"/>
  <c r="E189" i="37"/>
  <c r="F95" i="37"/>
  <c r="F92" i="37"/>
  <c r="E92" i="37"/>
  <c r="E45" i="58" l="1"/>
  <c r="M57" i="89"/>
  <c r="I58" i="89" s="1"/>
  <c r="M59" i="89"/>
  <c r="I60" i="89" s="1"/>
  <c r="M61" i="89"/>
  <c r="J62" i="89" s="1"/>
  <c r="M63" i="89"/>
  <c r="C64" i="89" s="1"/>
  <c r="M65" i="89"/>
  <c r="C66" i="89" s="1"/>
  <c r="K67" i="89"/>
  <c r="K68" i="89" s="1"/>
  <c r="C68" i="89"/>
  <c r="D68" i="89"/>
  <c r="E68" i="89"/>
  <c r="F68" i="89"/>
  <c r="G68" i="89"/>
  <c r="H68" i="89"/>
  <c r="I68" i="89"/>
  <c r="J68" i="89"/>
  <c r="L68" i="89"/>
  <c r="M68" i="89"/>
  <c r="M73" i="89"/>
  <c r="C74" i="89" s="1"/>
  <c r="M75" i="89"/>
  <c r="C76" i="89" s="1"/>
  <c r="M77" i="89"/>
  <c r="C78" i="89" s="1"/>
  <c r="M79" i="89"/>
  <c r="C80" i="89" s="1"/>
  <c r="M81" i="89"/>
  <c r="C82" i="89" s="1"/>
  <c r="M83" i="89"/>
  <c r="C84" i="89" s="1"/>
  <c r="C110" i="89"/>
  <c r="D110" i="89"/>
  <c r="E110" i="89"/>
  <c r="F110" i="89"/>
  <c r="G110" i="89"/>
  <c r="H110" i="89"/>
  <c r="I110" i="89"/>
  <c r="J110" i="89"/>
  <c r="K110" i="89"/>
  <c r="L110" i="89"/>
  <c r="M124" i="89"/>
  <c r="I125" i="89" s="1"/>
  <c r="C126" i="89"/>
  <c r="D126" i="89"/>
  <c r="E126" i="89"/>
  <c r="F126" i="89"/>
  <c r="G126" i="89"/>
  <c r="H126" i="89"/>
  <c r="I126" i="89"/>
  <c r="J126" i="89"/>
  <c r="K126" i="89"/>
  <c r="L126" i="89"/>
  <c r="H58" i="89" l="1"/>
  <c r="G58" i="89"/>
  <c r="F58" i="89"/>
  <c r="E58" i="89"/>
  <c r="D58" i="89"/>
  <c r="C58" i="89"/>
  <c r="D60" i="89"/>
  <c r="L74" i="89"/>
  <c r="E62" i="89"/>
  <c r="F60" i="89"/>
  <c r="I62" i="89"/>
  <c r="H62" i="89"/>
  <c r="G62" i="89"/>
  <c r="F62" i="89"/>
  <c r="E60" i="89"/>
  <c r="C60" i="89"/>
  <c r="H60" i="89"/>
  <c r="D62" i="89"/>
  <c r="K60" i="89"/>
  <c r="D66" i="89"/>
  <c r="G60" i="89"/>
  <c r="M60" i="89"/>
  <c r="M58" i="89"/>
  <c r="M62" i="89"/>
  <c r="L60" i="89"/>
  <c r="L58" i="89"/>
  <c r="K62" i="89"/>
  <c r="J60" i="89"/>
  <c r="J58" i="89"/>
  <c r="L62" i="89"/>
  <c r="K58" i="89"/>
  <c r="C125" i="89"/>
  <c r="K84" i="89"/>
  <c r="I82" i="89"/>
  <c r="H66" i="89"/>
  <c r="M64" i="89"/>
  <c r="G84" i="89"/>
  <c r="J74" i="89"/>
  <c r="J82" i="89"/>
  <c r="K66" i="89"/>
  <c r="H82" i="89"/>
  <c r="G82" i="89"/>
  <c r="E80" i="89"/>
  <c r="K64" i="89"/>
  <c r="D80" i="89"/>
  <c r="J66" i="89"/>
  <c r="I66" i="89"/>
  <c r="M74" i="89"/>
  <c r="K74" i="89"/>
  <c r="L64" i="89"/>
  <c r="J64" i="89"/>
  <c r="M66" i="89"/>
  <c r="I64" i="89"/>
  <c r="F80" i="89"/>
  <c r="L66" i="89"/>
  <c r="H64" i="89"/>
  <c r="M126" i="89"/>
  <c r="K76" i="89"/>
  <c r="I80" i="89"/>
  <c r="H78" i="89"/>
  <c r="F76" i="89"/>
  <c r="E74" i="89"/>
  <c r="H80" i="89"/>
  <c r="G78" i="89"/>
  <c r="E76" i="89"/>
  <c r="D74" i="89"/>
  <c r="K82" i="89"/>
  <c r="G80" i="89"/>
  <c r="F78" i="89"/>
  <c r="D76" i="89"/>
  <c r="E78" i="89"/>
  <c r="D78" i="89"/>
  <c r="L76" i="89"/>
  <c r="M110" i="89"/>
  <c r="M78" i="89"/>
  <c r="M80" i="89"/>
  <c r="L78" i="89"/>
  <c r="J76" i="89"/>
  <c r="I74" i="89"/>
  <c r="G64" i="89"/>
  <c r="J84" i="89"/>
  <c r="L80" i="89"/>
  <c r="K78" i="89"/>
  <c r="I76" i="89"/>
  <c r="H74" i="89"/>
  <c r="G66" i="89"/>
  <c r="F64" i="89"/>
  <c r="I84" i="89"/>
  <c r="K80" i="89"/>
  <c r="J78" i="89"/>
  <c r="H76" i="89"/>
  <c r="G74" i="89"/>
  <c r="F66" i="89"/>
  <c r="E64" i="89"/>
  <c r="H84" i="89"/>
  <c r="J80" i="89"/>
  <c r="I78" i="89"/>
  <c r="G76" i="89"/>
  <c r="F74" i="89"/>
  <c r="E66" i="89"/>
  <c r="D64" i="89"/>
  <c r="M84" i="89"/>
  <c r="M82" i="89"/>
  <c r="L84" i="89"/>
  <c r="L82" i="89"/>
  <c r="F84" i="89"/>
  <c r="F82" i="89"/>
  <c r="E84" i="89"/>
  <c r="E82" i="89"/>
  <c r="J125" i="89"/>
  <c r="D84" i="89"/>
  <c r="D82" i="89"/>
  <c r="M76" i="89" l="1"/>
</calcChain>
</file>

<file path=xl/sharedStrings.xml><?xml version="1.0" encoding="utf-8"?>
<sst xmlns="http://schemas.openxmlformats.org/spreadsheetml/2006/main" count="4000" uniqueCount="1187">
  <si>
    <t>Contents</t>
  </si>
  <si>
    <t>Navigating Discovery's ESG databook</t>
  </si>
  <si>
    <t>INDICES</t>
  </si>
  <si>
    <t>Stakeholder Economic Value Statement</t>
  </si>
  <si>
    <t>ENVIRONMENT</t>
  </si>
  <si>
    <t>Climate-related performance</t>
  </si>
  <si>
    <t>GHG emissions</t>
  </si>
  <si>
    <t>SOCIAL</t>
  </si>
  <si>
    <t>Employee profile</t>
  </si>
  <si>
    <t>Diversity</t>
  </si>
  <si>
    <t>EE plan implementation</t>
  </si>
  <si>
    <t>EE and NEAP targets</t>
  </si>
  <si>
    <t>Employee wellbeing and benefits</t>
  </si>
  <si>
    <t>Employee relations</t>
  </si>
  <si>
    <t>Training and development</t>
  </si>
  <si>
    <t>Corporate social investment</t>
  </si>
  <si>
    <t>Volunteering</t>
  </si>
  <si>
    <t>Enterprise development</t>
  </si>
  <si>
    <t>Procurement and Supply Chain</t>
  </si>
  <si>
    <t>Associations</t>
  </si>
  <si>
    <t> </t>
  </si>
  <si>
    <t>GOVERNANCE</t>
  </si>
  <si>
    <t>Data security and client privacy</t>
  </si>
  <si>
    <t>Compliance</t>
  </si>
  <si>
    <t>Ethics</t>
  </si>
  <si>
    <t>OHS</t>
  </si>
  <si>
    <t>Product governance</t>
  </si>
  <si>
    <t>Policies and frameworks</t>
  </si>
  <si>
    <t>BUSINESS UNIT KPIs</t>
  </si>
  <si>
    <t>Discovery Health</t>
  </si>
  <si>
    <t>Vitality</t>
  </si>
  <si>
    <t>Discovery Invest</t>
  </si>
  <si>
    <t>Discovery Life</t>
  </si>
  <si>
    <t>Discovery Insure</t>
  </si>
  <si>
    <t>Discovery Bank</t>
  </si>
  <si>
    <t>GIUDANCE</t>
  </si>
  <si>
    <t>How we report our KPIs</t>
  </si>
  <si>
    <t>Topic</t>
  </si>
  <si>
    <t>[company logo]</t>
  </si>
  <si>
    <t>Discovery ESG data book 2022</t>
  </si>
  <si>
    <t xml:space="preserve">JSE Sustainability Disclosure Guidance </t>
  </si>
  <si>
    <t>[Optional opening content]</t>
  </si>
  <si>
    <r>
      <rPr>
        <b/>
        <sz val="11"/>
        <rFont val="Calibri"/>
        <family val="2"/>
      </rPr>
      <t>HOLD:</t>
    </r>
    <r>
      <rPr>
        <sz val="11"/>
        <rFont val="Calibri"/>
        <family val="2"/>
      </rPr>
      <t xml:space="preserve"> Gap analysis still to be completed and index compiled </t>
    </r>
  </si>
  <si>
    <t>Recommended disclosure</t>
  </si>
  <si>
    <t>Indicator</t>
  </si>
  <si>
    <t>Guidance and response</t>
  </si>
  <si>
    <t xml:space="preserve">JSE  Climate Change Disclosure Guidance </t>
  </si>
  <si>
    <r>
      <rPr>
        <b/>
        <sz val="11"/>
        <rFont val="Calibri"/>
        <family val="2"/>
      </rPr>
      <t xml:space="preserve">HOLD </t>
    </r>
    <r>
      <rPr>
        <sz val="11"/>
        <rFont val="Calibri"/>
        <family val="2"/>
      </rPr>
      <t xml:space="preserve">Gap analysis still to be completed and index compiled </t>
    </r>
  </si>
  <si>
    <t>[Company logo]</t>
  </si>
  <si>
    <t>United Nations Global Compact (UNGC) Communication on Progress</t>
  </si>
  <si>
    <t>[Opening content]</t>
  </si>
  <si>
    <t xml:space="preserve">To be updated for NEW COP structure later in process </t>
  </si>
  <si>
    <t>Criterion</t>
  </si>
  <si>
    <t>Description</t>
  </si>
  <si>
    <t>IMPLEMENTING THE TEN PRINCIPLES INTO STRATEGIES AND OPERATIONS</t>
  </si>
  <si>
    <t>The COP describes mainstreaming into corporate functions and business units</t>
  </si>
  <si>
    <t>The COP describes value chain implementation.</t>
  </si>
  <si>
    <t>ROBUST HUMAN RIGHTS MANAGEMENT POLICIES AND PROCEDURES</t>
  </si>
  <si>
    <t>The COP describes robust commitments, strategies or policies in the area of human rights.</t>
  </si>
  <si>
    <t>The COP describes effective management systems to integrate the human rights principles.</t>
  </si>
  <si>
    <t>The COP describes effective monitoring and evaluation mechanisms of human rights integration.</t>
  </si>
  <si>
    <t>ROBUST LABOUR MANAGEMENT POLICIES AND PROCEDURES</t>
  </si>
  <si>
    <t>The COP describes robust commitments, strategies or policies in the area of labour.</t>
  </si>
  <si>
    <t>The COP describes effective management systems to integrate the labour principles.</t>
  </si>
  <si>
    <t>The COP describes effective monitoring and evaluation mechanisms of labour principles integration.</t>
  </si>
  <si>
    <t>ROBUST ENVIRONMENTAL MANAGEMENT POLICIES AND PROCEDURES</t>
  </si>
  <si>
    <t>The COP describes robust commitments, strategies or policies in the area of environmental stewardship</t>
  </si>
  <si>
    <t>The COP describes effective management systems to integrate the environmental principles</t>
  </si>
  <si>
    <t xml:space="preserve">The COP describes effective monitoring and evaluation mechanisms for environmental stewardship </t>
  </si>
  <si>
    <t>ROBUST ANTI-CORRUPTION MANAGEMENT POLICIES AND PROCEDURES</t>
  </si>
  <si>
    <t>The COP describes robust commitments, strategies or policies in the area of anti-corruption.</t>
  </si>
  <si>
    <t>The COP describes effective management systems to integrate the anti-corruption principle</t>
  </si>
  <si>
    <t>The COP describes effective monitoring and evaluation mechanisms for the integration of anti-corruption.</t>
  </si>
  <si>
    <t>TAKING ACTION IN SUPPORT OF BROADER UN GOALS AND ISSUES</t>
  </si>
  <si>
    <t>The COP describes core business contributions to
UN goals and issues.</t>
  </si>
  <si>
    <t>The COP describes strategic social investments and philanthropy.</t>
  </si>
  <si>
    <t>The COP describes advocacy and public policy engagement.</t>
  </si>
  <si>
    <t>The COP describes partnerships and collective action.</t>
  </si>
  <si>
    <t>CORPORATE SUSTAINABILITY GOVERNANCE AND LEADERSHIP</t>
  </si>
  <si>
    <t>The COP describes CEO commitment and leadership.</t>
  </si>
  <si>
    <t>The COP describes Board adoption and oversight.</t>
  </si>
  <si>
    <t>The COP describes stakeholder engagement.</t>
  </si>
  <si>
    <t>ESG Databook 2024</t>
  </si>
  <si>
    <t xml:space="preserve">One measure of a sustainable organisation is its ability to deliver value to its stakeholders and society more broadly. Discovery’s stakeholder economic value statement provides a snapshot of the revenue generated by the Group in FY2024 and details how this wealth is distributed among our stakeholders. </t>
  </si>
  <si>
    <t>FY2024</t>
  </si>
  <si>
    <t>FY2023</t>
  </si>
  <si>
    <t>FY2022</t>
  </si>
  <si>
    <t>OPTION: DIVIDER PAGE HERE / SUB NAVIGATION</t>
  </si>
  <si>
    <t>Overview of our performance against energy, water and waste</t>
  </si>
  <si>
    <t>Unit</t>
  </si>
  <si>
    <t>Trend</t>
  </si>
  <si>
    <t>FY2021</t>
  </si>
  <si>
    <t>Energy consumption – total</t>
  </si>
  <si>
    <t>MWh</t>
  </si>
  <si>
    <t>Fuels</t>
  </si>
  <si>
    <t>Water withdrawal – total</t>
  </si>
  <si>
    <t>Kilolitre</t>
  </si>
  <si>
    <t>Weight of waste – total</t>
  </si>
  <si>
    <t>% Waste recycled</t>
  </si>
  <si>
    <t>%</t>
  </si>
  <si>
    <t>% Waste to landfill</t>
  </si>
  <si>
    <t>UK</t>
  </si>
  <si>
    <t>USA</t>
  </si>
  <si>
    <t>% change</t>
  </si>
  <si>
    <t>FY2020</t>
  </si>
  <si>
    <t>Scope 1, 2 and 3</t>
  </si>
  <si>
    <t>Scope 1 and 2</t>
  </si>
  <si>
    <t>Scope 1</t>
  </si>
  <si>
    <t>Mobile combustion</t>
  </si>
  <si>
    <t>Scope 2</t>
  </si>
  <si>
    <t>Total</t>
  </si>
  <si>
    <t>Scope 3</t>
  </si>
  <si>
    <t>Business travel</t>
  </si>
  <si>
    <t>Downstream leased assets: Purchased electricity</t>
  </si>
  <si>
    <t>Employee commute</t>
  </si>
  <si>
    <t>Franchises</t>
  </si>
  <si>
    <t>Fuel- and energy-related activities</t>
  </si>
  <si>
    <t>Upstream transport and distribution</t>
  </si>
  <si>
    <t>Waste generated in operations</t>
  </si>
  <si>
    <t>Total (market-based)</t>
  </si>
  <si>
    <t>Notes:</t>
  </si>
  <si>
    <t>* = Not reported</t>
  </si>
  <si>
    <t>n/a = Not applicable</t>
  </si>
  <si>
    <t>Procurement and Supply chain</t>
  </si>
  <si>
    <t>South Africa</t>
  </si>
  <si>
    <t>Headcount - employees and workers</t>
  </si>
  <si>
    <t>Headcount</t>
  </si>
  <si>
    <t>Notes</t>
  </si>
  <si>
    <t>Employee headcount by gender</t>
  </si>
  <si>
    <t>Total number of employees</t>
  </si>
  <si>
    <t>Female</t>
  </si>
  <si>
    <t>Not reported</t>
  </si>
  <si>
    <t>Male</t>
  </si>
  <si>
    <t xml:space="preserve">Employees by gender </t>
  </si>
  <si>
    <t>Permanent employees</t>
  </si>
  <si>
    <t>Temporary (non-permanent) employees</t>
  </si>
  <si>
    <t>Non-guaranteed hours employees</t>
  </si>
  <si>
    <t>Full-time employees</t>
  </si>
  <si>
    <t>Part-time employees</t>
  </si>
  <si>
    <t>Workers who are not employees</t>
  </si>
  <si>
    <t>New employees</t>
  </si>
  <si>
    <t>New employee hires by gender and age group</t>
  </si>
  <si>
    <t>Total new hires</t>
  </si>
  <si>
    <t xml:space="preserve">Female </t>
  </si>
  <si>
    <t>Female (%)</t>
  </si>
  <si>
    <t>Male (%)</t>
  </si>
  <si>
    <t>New employee hires by age group</t>
  </si>
  <si>
    <t>Under 30 years</t>
  </si>
  <si>
    <t>Under 30 years (%)</t>
  </si>
  <si>
    <t>30 – 50 years</t>
  </si>
  <si>
    <t>30 – 50 years (%)</t>
  </si>
  <si>
    <t>Over 50 years old</t>
  </si>
  <si>
    <t>Over 50 years old (%)</t>
  </si>
  <si>
    <t>Employee turnover</t>
  </si>
  <si>
    <t>Employee turnover by gender and age group</t>
  </si>
  <si>
    <t>Total terminations (permanent employees)</t>
  </si>
  <si>
    <t>Retention rate (%)</t>
  </si>
  <si>
    <t>Employee turnover by age group</t>
  </si>
  <si>
    <t xml:space="preserve">Voluntary employee turnover by gender </t>
  </si>
  <si>
    <t>Voluntary turnover number</t>
  </si>
  <si>
    <t>Voluntary turnover rate</t>
  </si>
  <si>
    <t>Voluntary employee turnover by age group</t>
  </si>
  <si>
    <t>Absenteeism and Parental leave</t>
  </si>
  <si>
    <t>Absenteeism</t>
  </si>
  <si>
    <t>Absenteeism rate (%)</t>
  </si>
  <si>
    <t>Parental leave</t>
  </si>
  <si>
    <t>Total number of employees entitled to take parental leave</t>
  </si>
  <si>
    <t>Total number of employees that took parental leave</t>
  </si>
  <si>
    <t xml:space="preserve">United Kingdom </t>
  </si>
  <si>
    <t>United States</t>
  </si>
  <si>
    <t xml:space="preserve">Diversity of governance bodies and employees </t>
  </si>
  <si>
    <t>Current workforce diversity profile including people with disabilities</t>
  </si>
  <si>
    <t>Individuals in governance bodies by gender and age group</t>
  </si>
  <si>
    <t xml:space="preserve">Individuals in governance bodies by gender </t>
  </si>
  <si>
    <t>Total individuals in governance bodies</t>
  </si>
  <si>
    <t>Employee category by level and function</t>
  </si>
  <si>
    <t>Other indicators of diversity where relevant (such as minority or vulnerable groups)</t>
  </si>
  <si>
    <t>Employees with disabilities</t>
  </si>
  <si>
    <t>Total number of employees with disabilities</t>
  </si>
  <si>
    <t>Organisational Representation</t>
  </si>
  <si>
    <t>Organisational representation for new hires, leadership and employee categories</t>
  </si>
  <si>
    <t xml:space="preserve">New hires </t>
  </si>
  <si>
    <t xml:space="preserve">Number of Black employees (African, Coloured and Indian)
</t>
  </si>
  <si>
    <t xml:space="preserve">Black employees (African, Coloured and Indian) (%)
</t>
  </si>
  <si>
    <t>Number of females</t>
  </si>
  <si>
    <t>Females (%)</t>
  </si>
  <si>
    <t xml:space="preserve">Representation in leadership/all management positions </t>
  </si>
  <si>
    <t>Representation at Top Management (EXCO)</t>
  </si>
  <si>
    <t>Representation at Senior Management (General Manager and Deputy General Manager)</t>
  </si>
  <si>
    <t>Representation in Staff</t>
  </si>
  <si>
    <t>United Kingdom</t>
  </si>
  <si>
    <t xml:space="preserve">Current workforce diversity profile </t>
  </si>
  <si>
    <t xml:space="preserve">Number of BAME employees (Black, Asian and Minority Ethnic)
</t>
  </si>
  <si>
    <t xml:space="preserve">BAME employees (%)
</t>
  </si>
  <si>
    <t xml:space="preserve">Number of BIPOC employees (Black, Indigenous, (and) People of Color)
</t>
  </si>
  <si>
    <t xml:space="preserve">BIPOC employees (Black, Indigenous, (and) People of Color) (%)
</t>
  </si>
  <si>
    <t>For other indicators of diversity (such as minority or vulnerable groups), refer to EE and NEAP targets tab</t>
  </si>
  <si>
    <t>South Africa: Procedures to monitor and evaluate the implementation of the EE Plan</t>
  </si>
  <si>
    <t>Stakeholder</t>
  </si>
  <si>
    <t>Roles and responsibilities</t>
  </si>
  <si>
    <t>Frequency</t>
  </si>
  <si>
    <t xml:space="preserve">Social and Ethics Committee </t>
  </si>
  <si>
    <t>•	Monitors progress against the set plan
•	Acts as a sounding board on proposed initiatives
•	Provides inputs during reviews based on external experience</t>
  </si>
  <si>
    <t>Quarterly</t>
  </si>
  <si>
    <t>Discovery SA EXCO</t>
  </si>
  <si>
    <t>•	Sets strategy and provides direction
•	Agrees on Discovery targets
•	Monitors progress</t>
  </si>
  <si>
    <t>Bi-annually</t>
  </si>
  <si>
    <t>Business Unit EXCO</t>
  </si>
  <si>
    <t>•	Agrees on divisional targets
•	Monitors divisional progress and apply corrective action as required
•	Supports and drives implementation of key initiatives in the division</t>
  </si>
  <si>
    <t>Employment Equity Consultative Forums</t>
  </si>
  <si>
    <t>•	Provides input into the development of the divisional EE plans
•	Monitors progress and assists in the management of barriers
•	Represents employees on matters of employment and transformation
•	Communicates back to employees on relevant matters of transformation</t>
  </si>
  <si>
    <t>South Africa: Performance against our EE Plan targets</t>
  </si>
  <si>
    <t>Key:</t>
  </si>
  <si>
    <t>A = African, C = Coloured, I = Indian,  W = White, FN = Foreign national</t>
  </si>
  <si>
    <t xml:space="preserve">Employment Equity Plan: Year 1 </t>
  </si>
  <si>
    <t>1/7/2020 - 30/6/2021</t>
  </si>
  <si>
    <t>Foreign nationals</t>
  </si>
  <si>
    <t>Workforce profile - EE Plan - Year 1</t>
  </si>
  <si>
    <t>A</t>
  </si>
  <si>
    <t>C</t>
  </si>
  <si>
    <t>I</t>
  </si>
  <si>
    <t>W</t>
  </si>
  <si>
    <t>Top management</t>
  </si>
  <si>
    <t>Senior management</t>
  </si>
  <si>
    <t>Professionally qualified</t>
  </si>
  <si>
    <t>Skilled</t>
  </si>
  <si>
    <t>Semi-skilled</t>
  </si>
  <si>
    <t>1,413</t>
  </si>
  <si>
    <t>Total permanent</t>
  </si>
  <si>
    <t>1,898</t>
  </si>
  <si>
    <t>1,284</t>
  </si>
  <si>
    <t>2,770</t>
  </si>
  <si>
    <t>1,050</t>
  </si>
  <si>
    <t>1,342</t>
  </si>
  <si>
    <t xml:space="preserve">Workforce profile for Discovery Limited </t>
  </si>
  <si>
    <t xml:space="preserve"> GAP (Discovery Workforce - EE Plan Targets)</t>
  </si>
  <si>
    <t>Skilled technical</t>
  </si>
  <si>
    <t>Employment Equity Plan: Year 2</t>
  </si>
  <si>
    <t>1/07/2021 – 30/06/2022</t>
  </si>
  <si>
    <t>Workforce profile - EE Plan - Year 2</t>
  </si>
  <si>
    <t xml:space="preserve">Male </t>
  </si>
  <si>
    <t>Workforce profile for Discovery Limited</t>
  </si>
  <si>
    <t>Employment Equity Plan: Year 3</t>
  </si>
  <si>
    <t>1/7/2022 - 30/6/2023</t>
  </si>
  <si>
    <t>Workforce profile (EE Plan):  Year 3</t>
  </si>
  <si>
    <t>Foreign Nationals</t>
  </si>
  <si>
    <t>Employment Equity Plan: Year 4</t>
  </si>
  <si>
    <t>1/7/2023 - 30/6/2024</t>
  </si>
  <si>
    <t>Workforce profile (EE Plan):  Year 4</t>
  </si>
  <si>
    <t>Workforce profile for people with disabilities measured against our EE Plan</t>
  </si>
  <si>
    <t>Discovery workforce profile for people with disabilities measured against our EE Plan: Year 1 (1 July 2020 to 31 June 2021)</t>
  </si>
  <si>
    <t>EE plan - Year 1</t>
  </si>
  <si>
    <t>Discovery</t>
  </si>
  <si>
    <t>GAP</t>
  </si>
  <si>
    <t>Disabled %</t>
  </si>
  <si>
    <t>Disabled headcount</t>
  </si>
  <si>
    <t>Total headcount</t>
  </si>
  <si>
    <t xml:space="preserve">Top management (EXCO) </t>
  </si>
  <si>
    <t xml:space="preserve">Senior management </t>
  </si>
  <si>
    <t xml:space="preserve">Professionally qualified </t>
  </si>
  <si>
    <t>1,858</t>
  </si>
  <si>
    <t xml:space="preserve">Skilled technical </t>
  </si>
  <si>
    <t>1,638</t>
  </si>
  <si>
    <t>7,430</t>
  </si>
  <si>
    <t>Grand total</t>
  </si>
  <si>
    <t>11,257</t>
  </si>
  <si>
    <t>Discovery workforce profile for people with disabilities measured against our EE Plan: Year 2 targets (1 July 2021 to 31 June 2022)</t>
  </si>
  <si>
    <t>Discovery workforce profile for people with disabilities measured against our EE Plan: Year 3 (1 July 2022 to 30 June 2023)</t>
  </si>
  <si>
    <t>Discovery workforce profile for people with disabilities measured against our EE Plan: Year 4 (1 July 2023 to 30 June 2024)</t>
  </si>
  <si>
    <t>Targets for the EE Plan: NEAP levels</t>
  </si>
  <si>
    <t>Discovery's employee profile compared to the South African NEAP levels in percentage for 2022</t>
  </si>
  <si>
    <t>Discovery's gender profile compared against the South African NEAP levels</t>
  </si>
  <si>
    <t>NEAP</t>
  </si>
  <si>
    <t>2022 Discovery’s employee profile compared to the South African NEAP levels in percentage*</t>
  </si>
  <si>
    <t>FN</t>
  </si>
  <si>
    <t>- </t>
  </si>
  <si>
    <t>-  </t>
  </si>
  <si>
    <t>Variance</t>
  </si>
  <si>
    <t>Discovery's employee profile compared to the South African NEAP levels in percentage for 2023</t>
  </si>
  <si>
    <t>2023 Discovery’s employee profile compared to the South African NEAP levels in percentage*</t>
  </si>
  <si>
    <t>Variance (NEAP - DSY)</t>
  </si>
  <si>
    <t>Discovery's employee profile compared to the South African NEAP levels in percentage for 2024</t>
  </si>
  <si>
    <t>2024 Discovery’s employee profile compared to the South African NEAP levels in percentage*</t>
  </si>
  <si>
    <t xml:space="preserve">Our progress in improving gender representation (five-year view) </t>
  </si>
  <si>
    <t>African</t>
  </si>
  <si>
    <t>26.7%</t>
  </si>
  <si>
    <t>White</t>
  </si>
  <si>
    <t>11.7%</t>
  </si>
  <si>
    <t>12.2%</t>
  </si>
  <si>
    <t>Coloured</t>
  </si>
  <si>
    <t>8.9%</t>
  </si>
  <si>
    <t>8.6%</t>
  </si>
  <si>
    <t>Indian</t>
  </si>
  <si>
    <t>9.8%</t>
  </si>
  <si>
    <t>0.9%</t>
  </si>
  <si>
    <t xml:space="preserve">Total </t>
  </si>
  <si>
    <t>58.1%</t>
  </si>
  <si>
    <t>57.5%</t>
  </si>
  <si>
    <t>16.8%</t>
  </si>
  <si>
    <t>16.7%</t>
  </si>
  <si>
    <t>10.7%</t>
  </si>
  <si>
    <t>11.4%</t>
  </si>
  <si>
    <t>5.1%</t>
  </si>
  <si>
    <t>5.2%</t>
  </si>
  <si>
    <t>8.2%</t>
  </si>
  <si>
    <t>1.1%</t>
  </si>
  <si>
    <t>1.0%</t>
  </si>
  <si>
    <t>41.9%</t>
  </si>
  <si>
    <t>42.5%</t>
  </si>
  <si>
    <t>The following benefits are available to permanent employees in South Africa:</t>
  </si>
  <si>
    <t>Financial benefits</t>
  </si>
  <si>
    <t>Educational benefits</t>
  </si>
  <si>
    <r>
      <t>-</t>
    </r>
    <r>
      <rPr>
        <b/>
        <sz val="9.5"/>
        <color indexed="63"/>
        <rFont val="Calibri"/>
        <family val="2"/>
      </rPr>
      <t xml:space="preserve">Healthy Company </t>
    </r>
    <r>
      <rPr>
        <sz val="9.5"/>
        <color indexed="63"/>
        <rFont val="Calibri Light"/>
        <family val="2"/>
      </rPr>
      <t>financial education tools
-</t>
    </r>
    <r>
      <rPr>
        <b/>
        <sz val="9.5"/>
        <color indexed="63"/>
        <rFont val="Calibri"/>
        <family val="2"/>
      </rPr>
      <t xml:space="preserve">Group Life – Global Education Protector: </t>
    </r>
    <r>
      <rPr>
        <sz val="9.5"/>
        <color indexed="63"/>
        <rFont val="Calibri Light"/>
        <family val="2"/>
      </rPr>
      <t>Funds the education of an employee’s children in the event of the employee’s death. Automatically included as part of the Core Life Cover Benefit.
-</t>
    </r>
    <r>
      <rPr>
        <b/>
        <sz val="9.5"/>
        <color indexed="63"/>
        <rFont val="Calibri"/>
        <family val="2"/>
      </rPr>
      <t xml:space="preserve">Employee bursaries: </t>
    </r>
    <r>
      <rPr>
        <sz val="9.5"/>
        <color indexed="63"/>
        <rFont val="Calibri Light"/>
        <family val="2"/>
      </rPr>
      <t>To support continuous learning, Discovery employees who have been at the company for over a year are eligible for bursaries for leadership, skills and education programmes (at accredited institutions) relevant to their job function and career objectives.
-</t>
    </r>
    <r>
      <rPr>
        <b/>
        <sz val="9.5"/>
        <color indexed="63"/>
        <rFont val="Calibri"/>
        <family val="2"/>
      </rPr>
      <t xml:space="preserve">SmartFunder: </t>
    </r>
    <r>
      <rPr>
        <sz val="9.5"/>
        <color indexed="63"/>
        <rFont val="Calibri Light"/>
        <family val="2"/>
      </rPr>
      <t>Helps employees to manage the education fees of their children or family members through monthly instalments and associated discounts unlocked through an efficient tax structure. Employees can sign up for monthly school fees to be deducted from their salaries and paid directly to the institute to avoid additional administration.
-</t>
    </r>
    <r>
      <rPr>
        <b/>
        <sz val="9.5"/>
        <color indexed="63"/>
        <rFont val="Calibri"/>
        <family val="2"/>
      </rPr>
      <t xml:space="preserve">Crawford preferential rates: </t>
    </r>
    <r>
      <rPr>
        <sz val="9.5"/>
        <color indexed="63"/>
        <rFont val="Calibri Light"/>
        <family val="2"/>
      </rPr>
      <t>Enrolment and school fee discounts for employees’ children who attend Crawford International, covering Grades 000 up to 12. Also included is free aftercare for children Grades 000 to 12.</t>
    </r>
    <r>
      <rPr>
        <vertAlign val="superscript"/>
        <sz val="9.5"/>
        <color indexed="63"/>
        <rFont val="Calibri Light"/>
        <family val="2"/>
      </rPr>
      <t xml:space="preserve">
</t>
    </r>
    <r>
      <rPr>
        <sz val="9.5"/>
        <color indexed="63"/>
        <rFont val="Calibri Light"/>
        <family val="2"/>
      </rPr>
      <t>-</t>
    </r>
    <r>
      <rPr>
        <b/>
        <sz val="9.5"/>
        <color indexed="63"/>
        <rFont val="Calibri"/>
        <family val="2"/>
      </rPr>
      <t>GlenStat Stationery Discount:</t>
    </r>
    <r>
      <rPr>
        <sz val="9.5"/>
        <color indexed="63"/>
        <rFont val="Calibri Light"/>
        <family val="2"/>
      </rPr>
      <t xml:space="preserve"> Discounts on school clothing and stationery for the employees’ children.</t>
    </r>
  </si>
  <si>
    <t>Wellness benefits</t>
  </si>
  <si>
    <t xml:space="preserve">Discovery employees including their family units, have access to the full suite of services offered through Healthy Company, including Wellness Centres, wellness support after an illness, chronic and severe illness management, incapacity and disability management and emotional support and legal services. 
Services offered by Healthy Company can be preventative through screening and risk classification,and encompass ongoing and episodic management, depending on the risk analysis. </t>
  </si>
  <si>
    <r>
      <t xml:space="preserve">The following benefits are provided to various categories of non-permanent employees (as specified):
- </t>
    </r>
    <r>
      <rPr>
        <b/>
        <sz val="9.5"/>
        <color indexed="63"/>
        <rFont val="Calibri"/>
        <family val="2"/>
      </rPr>
      <t>Group Risk benefits:</t>
    </r>
    <r>
      <rPr>
        <sz val="9.5"/>
        <color indexed="63"/>
        <rFont val="Calibri Light"/>
        <family val="2"/>
      </rPr>
      <t xml:space="preserve"> including Life cover, Disability cover, Severe Illness and Funeral benefit cover for agents with benefits, members receiving Income Continuation benefits, expatriate employees and franchise employees. We do not cover contractors contracted by another company.
- </t>
    </r>
    <r>
      <rPr>
        <b/>
        <sz val="9.5"/>
        <color indexed="63"/>
        <rFont val="Calibri"/>
        <family val="2"/>
      </rPr>
      <t xml:space="preserve">Health care: </t>
    </r>
    <r>
      <rPr>
        <sz val="9.5"/>
        <color indexed="63"/>
        <rFont val="Calibri Light"/>
        <family val="2"/>
      </rPr>
      <t xml:space="preserve">premiums are deducted from salaries for agents with benefits, contractors contracted by another company, medically boarded employees, expatriate employees, and fixed term contractors.
- </t>
    </r>
    <r>
      <rPr>
        <b/>
        <sz val="9.5"/>
        <color indexed="63"/>
        <rFont val="Calibri"/>
        <family val="2"/>
      </rPr>
      <t xml:space="preserve">Retirement provision: </t>
    </r>
    <r>
      <rPr>
        <sz val="9.5"/>
        <color indexed="63"/>
        <rFont val="Calibri Light"/>
        <family val="2"/>
      </rPr>
      <t>contributions to the Discovery Retirement Funds by agents with benefits, members receiving Income Continuation benefits and franchise employees. We do not receive contributions for expatriate employees or contractors contracted by another company.
- Participation in the Group Share Option and Phantom Share Option schemes is limited to permanent employees only.</t>
    </r>
  </si>
  <si>
    <t>Leave benefits</t>
  </si>
  <si>
    <t>Discovery provides the following leave benefits:</t>
  </si>
  <si>
    <t>Leave type</t>
  </si>
  <si>
    <t>Amount</t>
  </si>
  <si>
    <t>Period</t>
  </si>
  <si>
    <t>Annual leave</t>
  </si>
  <si>
    <t xml:space="preserve">- General: Employees are entitled to 15 (fifteen) working days statutory annual leave, plus additional days, which 
are granted by Discovery. The additional days are granted according to length of service and / or level within Discovery 
- Accrued monthly
</t>
  </si>
  <si>
    <t>- Per annum</t>
  </si>
  <si>
    <t>Unlimited annual leave</t>
  </si>
  <si>
    <t>- Unlimited
- Currently offered to financial advisers, Divisional Managers, Deputy General Managers and General Managers</t>
  </si>
  <si>
    <t>Sick leave</t>
  </si>
  <si>
    <t>- 30 days</t>
  </si>
  <si>
    <t>- Per three-year cycle</t>
  </si>
  <si>
    <t>Study leave</t>
  </si>
  <si>
    <t>- 10 days</t>
  </si>
  <si>
    <t>Family responsibility leave</t>
  </si>
  <si>
    <t>- 5 days</t>
  </si>
  <si>
    <t>- Per event</t>
  </si>
  <si>
    <t>Sports leave</t>
  </si>
  <si>
    <t>- maximum of 10 days
'-Only for employees participating in recognized sport at international, national or provincial level.</t>
  </si>
  <si>
    <t xml:space="preserve">- Per calender year 
</t>
  </si>
  <si>
    <t>Unpaid leave</t>
  </si>
  <si>
    <t>Adoption leave</t>
  </si>
  <si>
    <t>- Offered to employees and the adoption or surrogacy agreement must comply with the provisions of the Children’s Act 38 of 2005, provided the employee 
has completed nine months’ continuous service.
 An employee who adopts an infant infants (24 months of age or younger) is entitled to four months’ paid adoption leave, &gt;24 months &lt; six years, employees are entitled to two months’ adoption leave,and &gt; six &lt; 17 years, the employee will be entitled to a maximum of six weeks’ adoption leave</t>
  </si>
  <si>
    <t>Special leave</t>
  </si>
  <si>
    <t>-        Sports</t>
  </si>
  <si>
    <t>-        Extended study leave</t>
  </si>
  <si>
    <t>All employees (including executive and non-executive directors, management, permanent and fixed-term employees) in operations where Discovery has management control are entitled to parental leave. Maternal leave is four months’ continuous leave, commencing four weeks before the expected date of birth. Employees remain members of their pension/provident fund and any health insurance during maternity leave, and annual leave continues to accrue over the leave period.</t>
  </si>
  <si>
    <t>Paternity leave is provided as 10 consecutive working days’ paid parental leave if a spouse or life partner gives birth to a child, if they adopt a child or become commissioning parents in a surrogacy arrangement, provided that they have completed nine months’ continuous service.</t>
  </si>
  <si>
    <t>Employee wellbeing - South Africa</t>
  </si>
  <si>
    <t>Definition</t>
  </si>
  <si>
    <t>Average number of gym visits a year per employee</t>
  </si>
  <si>
    <t>Healthy company</t>
  </si>
  <si>
    <t>Internal usage of EAP programme:</t>
  </si>
  <si>
    <t>Number of employees registered</t>
  </si>
  <si>
    <t>Average Engagement</t>
  </si>
  <si>
    <t>Number of employees provided with assistance since inception</t>
  </si>
  <si>
    <t>Number of employees covered by Healthy Company during the period</t>
  </si>
  <si>
    <t>Number of employees who smoke</t>
  </si>
  <si>
    <t>Number of employees that participate in the Wellness Experience Days onsite run by Discovery Healthy Company once a year at all regions or at employee induction</t>
  </si>
  <si>
    <t>% high blood sugar prevalence</t>
  </si>
  <si>
    <t>Percentage of employees diagnosed with high levels of blood sugar taken at a Wellness Day or Vitality check</t>
  </si>
  <si>
    <t>% Chronic prevalence of diabetes</t>
  </si>
  <si>
    <t>% employees regardless so scheme with Diabetes as per chronic definition</t>
  </si>
  <si>
    <t>% high blood pressure prevalence</t>
  </si>
  <si>
    <t>Percentage of employees diagnosed with high stress levels reported at a Wellness Day or an online Vitality Age questionnaire</t>
  </si>
  <si>
    <t>% chronic prevalence of hypertension</t>
  </si>
  <si>
    <t>% employees regardless of scheme with hypertension as per chronic condition</t>
  </si>
  <si>
    <t>Cholesterol</t>
  </si>
  <si>
    <t>Labour standards</t>
  </si>
  <si>
    <t>Grievance process</t>
  </si>
  <si>
    <t>Collective bargaining agreements</t>
  </si>
  <si>
    <t>Minimum wage</t>
  </si>
  <si>
    <t>Learning solutions at Discovery</t>
  </si>
  <si>
    <t>An outline of the various learning solutions provided by Discovery are outlined in the 2024 Sustainability Report</t>
  </si>
  <si>
    <t>Discovery receives mandatory grant funding from the South African government through the submission of our Annual Training and Workplace Skills Plan.
We apply for discretionary funding from INSETA and BANKSETA to help fund the following skills’ development programmes:
-	Learnerships
-	Internships
-	Skills programmes
-	Employed and unemployed bursaries
In addition, Discovery receives learnership tax rebates.</t>
  </si>
  <si>
    <t>Leadership development programmes</t>
  </si>
  <si>
    <t>Leadership development training</t>
  </si>
  <si>
    <t>2024</t>
  </si>
  <si>
    <t>2023</t>
  </si>
  <si>
    <t>2022</t>
  </si>
  <si>
    <t>2021</t>
  </si>
  <si>
    <t>2020</t>
  </si>
  <si>
    <t>Participation in learning solutions</t>
  </si>
  <si>
    <t>Learnerships &amp; Internships</t>
  </si>
  <si>
    <r>
      <t>Number of employees who participated in</t>
    </r>
    <r>
      <rPr>
        <b/>
        <sz val="9.5"/>
        <color indexed="63"/>
        <rFont val="Calibri Light"/>
        <family val="2"/>
      </rPr>
      <t xml:space="preserve"> learnerships</t>
    </r>
    <r>
      <rPr>
        <sz val="9.5"/>
        <color indexed="63"/>
        <rFont val="Calibri Light"/>
        <family val="2"/>
      </rPr>
      <t>, creating a pipeline of talented black people for employment into future roles</t>
    </r>
  </si>
  <si>
    <r>
      <t>Number of</t>
    </r>
    <r>
      <rPr>
        <b/>
        <sz val="9.5"/>
        <color indexed="63"/>
        <rFont val="Calibri Light"/>
        <family val="2"/>
      </rPr>
      <t xml:space="preserve"> interns </t>
    </r>
    <r>
      <rPr>
        <sz val="9.5"/>
        <color indexed="63"/>
        <rFont val="Calibri Light"/>
        <family val="2"/>
      </rPr>
      <t xml:space="preserve">deployed into our business, addressing sector skills gaps in insurance agents, actuaries, programmers, software developers, ICT System Analysts, legal, human resources &amp; insurance claims administrators.  </t>
    </r>
  </si>
  <si>
    <t>Unemployed learnerships</t>
  </si>
  <si>
    <t>Employed learnerships</t>
  </si>
  <si>
    <t>Learners were absorbed into Discovery post-learnership (ended 31 December 2023)</t>
  </si>
  <si>
    <t xml:space="preserve">Interns were absorbed into Discovery post-internship (ended 31 December 2023) </t>
  </si>
  <si>
    <t>Professional Programmes</t>
  </si>
  <si>
    <t>Number of unique people who completed Professional Skills Programmes</t>
  </si>
  <si>
    <t>Business Programmes</t>
  </si>
  <si>
    <t>Number of unique people who completed various Business Skills Courses programmes</t>
  </si>
  <si>
    <t>Product Training</t>
  </si>
  <si>
    <t>Number of unique people who completed various Product Skills Courses programmes</t>
  </si>
  <si>
    <t>Number of unique / different Product Skills courses</t>
  </si>
  <si>
    <t xml:space="preserve">Employee learning and development </t>
  </si>
  <si>
    <t>Employee training by gender and employee category</t>
  </si>
  <si>
    <t xml:space="preserve">Average hours of training by gender </t>
  </si>
  <si>
    <t>Average hours of training by employee category</t>
  </si>
  <si>
    <t>Middle management</t>
  </si>
  <si>
    <t>Junior management</t>
  </si>
  <si>
    <t>Staff</t>
  </si>
  <si>
    <t xml:space="preserve">Average hours of training per employee </t>
  </si>
  <si>
    <r>
      <t xml:space="preserve">Average number of </t>
    </r>
    <r>
      <rPr>
        <sz val="9.5"/>
        <rFont val="Calibri Light"/>
        <family val="2"/>
      </rPr>
      <t xml:space="preserve">days of training per employee </t>
    </r>
  </si>
  <si>
    <t xml:space="preserve">Total training hours for all employees trained </t>
  </si>
  <si>
    <t>1.12 million</t>
  </si>
  <si>
    <t>Spend on Learning and Development</t>
  </si>
  <si>
    <t xml:space="preserve">R1.2 billion  </t>
  </si>
  <si>
    <t>R921 million</t>
  </si>
  <si>
    <t>R793 million</t>
  </si>
  <si>
    <t xml:space="preserve">Total B-BBEE training spend on learning and development </t>
  </si>
  <si>
    <t>R946 million</t>
  </si>
  <si>
    <t>R597 million</t>
  </si>
  <si>
    <t>R566 million</t>
  </si>
  <si>
    <t>Digital Learning</t>
  </si>
  <si>
    <t>LinkedIn</t>
  </si>
  <si>
    <t>Number of employees on the LinkedIn Learn</t>
  </si>
  <si>
    <t xml:space="preserve">LinkedIn activation rate </t>
  </si>
  <si>
    <t>Hours of learning on LinkedIn Learn</t>
  </si>
  <si>
    <t>Number of LinkedIn Learn programmes viewed</t>
  </si>
  <si>
    <t>Average hours of active users</t>
  </si>
  <si>
    <t>3 hours 20 min</t>
  </si>
  <si>
    <t>Udemy</t>
  </si>
  <si>
    <t>Hours of learning on Udemy</t>
  </si>
  <si>
    <t>Average number of hours completed per active user</t>
  </si>
  <si>
    <t>6 Hours 27 min</t>
  </si>
  <si>
    <t>3 Hours 45 minutes</t>
  </si>
  <si>
    <t>5 hours 18 minutes</t>
  </si>
  <si>
    <t>Number of employees logged on to the Udemy service</t>
  </si>
  <si>
    <t>Number of Udemy programmes viewed</t>
  </si>
  <si>
    <t>Degreed</t>
  </si>
  <si>
    <t>Number of employees on degreed</t>
  </si>
  <si>
    <t>Degreed activation rate</t>
  </si>
  <si>
    <t>Number of Degreed programmes viewed</t>
  </si>
  <si>
    <t>Employees viewed (LinkedIn Learning, Udemy and Degreed programmes)</t>
  </si>
  <si>
    <t>Hours (LinkedIn Learning and Udemy platforms)</t>
  </si>
  <si>
    <t>Connect and develop great minds</t>
  </si>
  <si>
    <t xml:space="preserve">Performance and career development reviews are important tools to identify, evaluate employees’ key strengths and where to focus development efforts. Although we hold continuous performance discussions, formal performance reviews take place in six or 12-month intervals, depending on the business unit. Here, employees and leaders discuss performance against objectives and capture ratings on the performance module on our enabling technology platform. </t>
  </si>
  <si>
    <t>Employee performance</t>
  </si>
  <si>
    <t xml:space="preserve">Employees who received regular performance and career development reviews </t>
  </si>
  <si>
    <t xml:space="preserve">Not reported </t>
  </si>
  <si>
    <t>Staff (Semi-skilled)</t>
  </si>
  <si>
    <t>Team leader (Skilled technical)</t>
  </si>
  <si>
    <t>Manager (Professionally qualified)</t>
  </si>
  <si>
    <t>Divisional Manager (Professionally qualified)</t>
  </si>
  <si>
    <t>Deputy General Manager (Senior Management)</t>
  </si>
  <si>
    <t>General Manager (Senior Management)</t>
  </si>
  <si>
    <t>Internal promotions and advancements</t>
  </si>
  <si>
    <t xml:space="preserve">Number of employees that were promoted internally </t>
  </si>
  <si>
    <t xml:space="preserve">Percentage of employees that were promoted internally </t>
  </si>
  <si>
    <t>Percentage of female employees by employee category who were promoted during the reporting period</t>
  </si>
  <si>
    <t>Percentage of male employees by employee category who were promoted during the reporting period</t>
  </si>
  <si>
    <t>Open positions filled by internal candidates</t>
  </si>
  <si>
    <t>Percentage of open positions filled by internal candidates</t>
  </si>
  <si>
    <t>Number of employees that completed and attended leadership development courses</t>
  </si>
  <si>
    <t xml:space="preserve">Statement of principles </t>
  </si>
  <si>
    <t>Statement of principles for corporate social investment grants</t>
  </si>
  <si>
    <t>- Independent public benefit organisation trusts, governed by trustees 
- Grant making aligned with Trust objectives as specified in the Trust Deed
- Strategic alignment of Trusts with public health priorities, National Development Plan and community needs 
- Both multi-year and once-off grants, aligned to partner’s goals 
- Minimum 75% black beneficiaries 
- Support of programmes with scalable, replicable models of development 
- Support of programmes with demonstrable impact and effective monitoring and evaluation systems 
- Increase in impact through collaboration opportunities and partnerships 
- Alignment to business priorities</t>
  </si>
  <si>
    <t>Corporate social investment in numbers</t>
  </si>
  <si>
    <t>Discovery Fund and Foundation</t>
  </si>
  <si>
    <t>Fund</t>
  </si>
  <si>
    <t>Total payments: current financial year (support of service delivery in rural and underserved communities)</t>
  </si>
  <si>
    <t>Number of children (five years old and younger) that received health services</t>
  </si>
  <si>
    <t>Number of healthcare workers trained in rural and underserved areas</t>
  </si>
  <si>
    <t>Number of community members reached</t>
  </si>
  <si>
    <t>Number of pregnant women that received antenatal care</t>
  </si>
  <si>
    <t>Foundation</t>
  </si>
  <si>
    <t>Total number of individuals/ people that have been  awarded by the Foundation to date (incl. new recipients)</t>
  </si>
  <si>
    <t>Number of Dr's approved for funding by the Foundation this year (trained and supported medical specialists and institutions)</t>
  </si>
  <si>
    <t>Total value of scholarships and support approved for new recipients this year</t>
  </si>
  <si>
    <t>Number of institutions that have been awarded by the Foundation to date (incl. new recipients)</t>
  </si>
  <si>
    <t>Number of Institutions approved for Funding by the Foundation this year</t>
  </si>
  <si>
    <t>Total value of support committed to institutions this financial year (trained and supported medical specialists and institutions)</t>
  </si>
  <si>
    <t>Number of doctors paid out in current year</t>
  </si>
  <si>
    <t>Number of institutions paid out in current year</t>
  </si>
  <si>
    <t>Black Female</t>
  </si>
  <si>
    <t>White Female</t>
  </si>
  <si>
    <t>Black Male</t>
  </si>
  <si>
    <t>White Male</t>
  </si>
  <si>
    <t>BEE beneficiaries</t>
  </si>
  <si>
    <t>11.3 million</t>
  </si>
  <si>
    <t>Support to black doctors to date (cumulative)</t>
  </si>
  <si>
    <t>Spend on doctors by gender</t>
  </si>
  <si>
    <t>Spend - black female</t>
  </si>
  <si>
    <t>8.3 million</t>
  </si>
  <si>
    <t>Spend - black female (%)</t>
  </si>
  <si>
    <t>Spend - black male</t>
  </si>
  <si>
    <t>Spend - black male (%)</t>
  </si>
  <si>
    <t>Spend - white female</t>
  </si>
  <si>
    <t>Spend - white female (%)</t>
  </si>
  <si>
    <t>Spend - white male</t>
  </si>
  <si>
    <t>Spend - white male (%)</t>
  </si>
  <si>
    <t>Total rand amount paid out to doctors in current year</t>
  </si>
  <si>
    <t>Total amount paid out to institutions in current year</t>
  </si>
  <si>
    <t>Total foundation spend for current year</t>
  </si>
  <si>
    <t>Total fund spend plus total foundation spend</t>
  </si>
  <si>
    <t>Medical Student Loan Guarantee Fund</t>
  </si>
  <si>
    <t>Number of students that have received support</t>
  </si>
  <si>
    <t>Number of students that have completed their studies</t>
  </si>
  <si>
    <t>Number of loans that have been closed off or paid off</t>
  </si>
  <si>
    <t>Number of loans that are currently being repaid</t>
  </si>
  <si>
    <t>Flagships</t>
  </si>
  <si>
    <t>Safe Journey to School</t>
  </si>
  <si>
    <t>Number of active drivers</t>
  </si>
  <si>
    <t>Number of installations of tracking devices</t>
  </si>
  <si>
    <t>Number of children transported per day</t>
  </si>
  <si>
    <t>&gt; 11 000</t>
  </si>
  <si>
    <t>Umthombo</t>
  </si>
  <si>
    <t>Number of graduates to date</t>
  </si>
  <si>
    <t>Percentage of female graduates</t>
  </si>
  <si>
    <t>Total number of doctors among graduates</t>
  </si>
  <si>
    <t>Percentage of female doctors among graduates</t>
  </si>
  <si>
    <t>Percentage of graduates working in public health sector</t>
  </si>
  <si>
    <t>Number of rural hospitals staffed by graduates</t>
  </si>
  <si>
    <t>Number of students supported by Fund</t>
  </si>
  <si>
    <t>Annual pass rate (progressed to next phase)</t>
  </si>
  <si>
    <t>MoveToGive</t>
  </si>
  <si>
    <t>Amount donated since inception</t>
  </si>
  <si>
    <t>Amount donated during the reporting period</t>
  </si>
  <si>
    <t>CSI</t>
  </si>
  <si>
    <t>Number of unique volunteers a year (some people volunteer many times but are counted once)</t>
  </si>
  <si>
    <t xml:space="preserve">The average cost of an hour of all employees time calculated and multiplied by the total hours volunteered to result in total cost of volunteering </t>
  </si>
  <si>
    <t>Volunteer hours contributed</t>
  </si>
  <si>
    <t>The unique number of volunteers as a percentage of all permanent employees</t>
  </si>
  <si>
    <t>Enterprise Development</t>
  </si>
  <si>
    <t>Number of independent entrepreneurs supported, through loans, grants, business development support (BDS), entrepreneur experiential trips and staff resource time.</t>
  </si>
  <si>
    <t>The amount provided in loans to entrepreneurs over a period of time. This will include loans that were given 5 years ago that still have an outstanding balance owing, to loans given within the financial year period. It will include the total amount of loans on Discovery’s book</t>
  </si>
  <si>
    <t>The amount provided to beneficiaries in the form of grants i.e. to incubators, business development support</t>
  </si>
  <si>
    <t>Preferential procurement</t>
  </si>
  <si>
    <t>Total procurement spend</t>
  </si>
  <si>
    <t>Spend on procurement of black-owned businesses</t>
  </si>
  <si>
    <t xml:space="preserve">Actual spend on SMEs  </t>
  </si>
  <si>
    <t>Actual spend on 30% black women-owned enterprises</t>
  </si>
  <si>
    <t>B-BBEE scorecard 2022</t>
  </si>
  <si>
    <t>Recognised spend</t>
  </si>
  <si>
    <t>Target</t>
  </si>
  <si>
    <t>B-BBEE Scorecard indicators</t>
  </si>
  <si>
    <t>Points</t>
  </si>
  <si>
    <t xml:space="preserve">Amount </t>
  </si>
  <si>
    <t>Spend on all B-BBEE empowering suppliers</t>
  </si>
  <si>
    <t>Spend on QSE empowering suppliers</t>
  </si>
  <si>
    <t>Spend on EME empowering suppliers</t>
  </si>
  <si>
    <t>Spend on empowering suppliers that are at least 51% black-owned</t>
  </si>
  <si>
    <t>R2730 248714.00</t>
  </si>
  <si>
    <t>Spend on empowering suppliers that are at least 30% black female-owned</t>
  </si>
  <si>
    <t>Bonus indicators</t>
  </si>
  <si>
    <t>Spend on black stockbrokers and black fund managers</t>
  </si>
  <si>
    <t>Spend on designated group suppliers with at least 51% black ownership</t>
  </si>
  <si>
    <t>B-BBEE scorecard 2023</t>
  </si>
  <si>
    <t>B-BBEE scorecard 2024</t>
  </si>
  <si>
    <t>We collaborate in industry and sector initiatives, including:</t>
  </si>
  <si>
    <t>Alliances for Climate Action South Africa</t>
  </si>
  <si>
    <t>Black Management Forum</t>
  </si>
  <si>
    <t>Community Active Fund</t>
  </si>
  <si>
    <t>Financial Sector Transformation Committee</t>
  </si>
  <si>
    <t>Health Funders Association (HFA)</t>
  </si>
  <si>
    <t>International Association for Volunteer effort</t>
  </si>
  <si>
    <t>Public Health Enhancement Fund</t>
  </si>
  <si>
    <t>Shared Value Africa Initiative</t>
  </si>
  <si>
    <t>UK - Association of British Insurers (ABI)</t>
  </si>
  <si>
    <t>UN Global Compact (UNGC)</t>
  </si>
  <si>
    <t>UN Foundation Every Woman Every Child’s Global Strategy for Women’s, Children’s and Adolescents’ Health</t>
  </si>
  <si>
    <t>UNGC Local Network in South Africa</t>
  </si>
  <si>
    <t>Cultivate trust</t>
  </si>
  <si>
    <t>Our information management system</t>
  </si>
  <si>
    <t xml:space="preserve">Customer privacy </t>
  </si>
  <si>
    <t>-</t>
  </si>
  <si>
    <t>i. complaints received from outside parties and substantiated by the organization;</t>
  </si>
  <si>
    <t>ii. complaints from regulatory bodies.</t>
  </si>
  <si>
    <t>c. If the organization has not identified any substantiated complaints, a brief statement of this fact is sufficient.</t>
  </si>
  <si>
    <t>N/A</t>
  </si>
  <si>
    <t>Cyber security awareness training, provided to all employees, including contractors</t>
  </si>
  <si>
    <t>Human rights and community</t>
  </si>
  <si>
    <t>Marketing and communication of insurance product-related information</t>
  </si>
  <si>
    <t>Discovery has experienced no losses due to legal proceedings associated with marketing and communication of insurance product-related information.</t>
  </si>
  <si>
    <t>Insider dealings</t>
  </si>
  <si>
    <t>Gifts, favours and entertainment</t>
  </si>
  <si>
    <t>Non-compliance concerning marketing communications</t>
  </si>
  <si>
    <t>Non-compliance with regulations concerning marketing communications</t>
  </si>
  <si>
    <t>a. Total number of incidents of non-compliance with regulations and voluntary codes concerning marketing communications, including advertising, promotion, and sponsorship, by: 
i. Incidents of non-compliance with regulations resulting in a fine or penalty
ii. Incidents of non-compliance with regulations resulting in a warning
iii. Incidents of non-compliance with voluntary codes</t>
  </si>
  <si>
    <t>b. If the organization has not identified any non-compliance with regulations and/or voluntary codes, a brief statement of this fact is sufficient.</t>
  </si>
  <si>
    <t>Non-compliance with environmental laws and regulations</t>
  </si>
  <si>
    <t>Non-compliance with environmental laws and regulations in terms of</t>
  </si>
  <si>
    <t>Non-compliance with laws and regulations</t>
  </si>
  <si>
    <t>Monetary losses as a result of legal proceedings</t>
  </si>
  <si>
    <t>Anti-competitive behaviour</t>
  </si>
  <si>
    <t>Data security and privacy</t>
  </si>
  <si>
    <t>Marketing communications</t>
  </si>
  <si>
    <t>Monetary losses as a result of legal proceedings associated with marketing and communication of insurance product-related Information</t>
  </si>
  <si>
    <t>Upholding our ethics</t>
  </si>
  <si>
    <t>Incidents of discrimination and corrective actions taken</t>
  </si>
  <si>
    <t>b. Status of the incidents and the actions taken with reference to the following:
i.Incident reviewed by the organization 
ii.Remediation plans being implemented
iii.Remediation plans have been implemented and results reviewed through routine internal management review processes
iv.Incident no longer subject to action</t>
  </si>
  <si>
    <t>NA</t>
  </si>
  <si>
    <t>Ethics training</t>
  </si>
  <si>
    <t>Total number of employees that the organisation trained on ethics - virtually or in person.</t>
  </si>
  <si>
    <t>Number of successful online ethics training courses completed*</t>
  </si>
  <si>
    <t>Ethical incidents</t>
  </si>
  <si>
    <t>Total incidents reported to whistleblowing hotline - Deloitte and Ethics Defender only</t>
  </si>
  <si>
    <t xml:space="preserve">Total number of substantiated reports of incidents and requests for guidance and advice related to ethics </t>
  </si>
  <si>
    <t>Deloitte Ethics Hotline</t>
  </si>
  <si>
    <t>Ethics Defender Online Tool</t>
  </si>
  <si>
    <t>Walk-ins</t>
  </si>
  <si>
    <t>Telephonically</t>
  </si>
  <si>
    <t>Microsoft Teams</t>
  </si>
  <si>
    <t>Referred by forensics</t>
  </si>
  <si>
    <t>Confirmed incidents of corruption and actions taken</t>
  </si>
  <si>
    <t>Total number of confirmed incidents of corruption.</t>
  </si>
  <si>
    <t>Total number of confirmed incidents in which employees were dismissed or disciplined for corruption.</t>
  </si>
  <si>
    <t>Public legal cases regarding corruption brought against the organization or its employees during the reporting period and the outcomes of such cases.</t>
  </si>
  <si>
    <t>Disclosure of cost of fines, penalties or settlements in relation to corruption for current year</t>
  </si>
  <si>
    <t>Political contributions</t>
  </si>
  <si>
    <t>Political party contributions</t>
  </si>
  <si>
    <t xml:space="preserve">Anti-bribery and corruption_Training and Communication </t>
  </si>
  <si>
    <t>Anti-corruption training</t>
  </si>
  <si>
    <t>Customer satisfaction and engagement</t>
  </si>
  <si>
    <t>Discovery’s values influence every decision we make, and our client-centric approach aims to ensure that our clients experience satisfaction in their engagements with us.</t>
  </si>
  <si>
    <t>Discovery Health – customer satisfaction indicators:</t>
  </si>
  <si>
    <t>Vitality South Africa – customer satisfaction indicators:</t>
  </si>
  <si>
    <t>Discovery Life  – customer satisfaction indicators:</t>
  </si>
  <si>
    <t>Discovery Invest  – customer satisfaction indicators:</t>
  </si>
  <si>
    <t>Discovery Insure – customer satisfaction indicators:</t>
  </si>
  <si>
    <t>Discovery Bank – customer satisfaction indicators:</t>
  </si>
  <si>
    <t>40% of clients surveyed</t>
  </si>
  <si>
    <t>United Kingdom – customer satisfaction indicators:</t>
  </si>
  <si>
    <t>Occupational health and safety in numbers</t>
  </si>
  <si>
    <t xml:space="preserve">Incidents: Work-related injuries, fatalities and ill health </t>
  </si>
  <si>
    <t>South Africa: Work-related injuries, fatalities and ill health</t>
  </si>
  <si>
    <t xml:space="preserve">Absenteeism rate due to ill-health </t>
  </si>
  <si>
    <t>Conflict of Interest Policy</t>
  </si>
  <si>
    <t>Enterprise Risk Management Policy</t>
  </si>
  <si>
    <t>Procurement Policy</t>
  </si>
  <si>
    <t>Financial Crime Risk Management Policy</t>
  </si>
  <si>
    <r>
      <t>Click here</t>
    </r>
    <r>
      <rPr>
        <sz val="9.5"/>
        <color indexed="63"/>
        <rFont val="Calibri Light"/>
        <family val="2"/>
      </rPr>
      <t xml:space="preserve"> for applicable regulations and disclosures for United Kingdom businesses.</t>
    </r>
  </si>
  <si>
    <t>Group Privacy Policy</t>
  </si>
  <si>
    <t>Our Group Privacy Policy sets out the generally accepted principles and approach applying to the collection, processing, retention, destruction and sharing of personal data and information by Discovery and is based on global principles that supplement privacy legislation and international instruments.
Last review: April 2023</t>
  </si>
  <si>
    <t>Our core purpose of making people healthier and enhancing and protecting their lives is the driving force behind our innovation and our commitment to being a force for good and conducting our business with integrity, honesty and fairness. Discovery’s operations are multijurisdictional, and we believe that organisations flourish in societies where human rights are protected and respected. As an organisation that continuously seeks to uphold good corporate citizenship, we acknowledge our responsibilities enshrined in national laws and regulations, as well as universal standards for human rights. 
Last review: April 2023</t>
  </si>
  <si>
    <t>Health and Safety Policy</t>
  </si>
  <si>
    <t xml:space="preserve">Information Security Management System </t>
  </si>
  <si>
    <r>
      <t xml:space="preserve">Click here </t>
    </r>
    <r>
      <rPr>
        <sz val="9.5"/>
        <color indexed="63"/>
        <rFont val="Calibri Light"/>
        <family val="2"/>
      </rPr>
      <t>for applicable regulations and disclosures for United Kingdom businesses.</t>
    </r>
  </si>
  <si>
    <t>Environmental Statement</t>
  </si>
  <si>
    <t xml:space="preserve">Outlines Discovery’s commitment to reducing environmental impacts and to continually improving environmental performance as an integral part of our business strategy. </t>
  </si>
  <si>
    <t>Stakeholder Engagement Framework</t>
  </si>
  <si>
    <t>Discovery’s continued growth and success are intrinsically linked to understanding our stakeholders’ concerns, needs and insights. This Framework outlines Discovery’s approach to stakeholder engagement across the Group.</t>
  </si>
  <si>
    <t>Climate Change Strategy </t>
  </si>
  <si>
    <t>This strategy outlines Discovery’s response to climate change across the short, medium and long term.</t>
  </si>
  <si>
    <t>Last reviewed: 2021</t>
  </si>
  <si>
    <t>Sanctions Policy</t>
  </si>
  <si>
    <t>The purpose of the policy sets out Discovery's approach to ensuring that the Group fully complies with all sanctions regimes applicable to our business activities, and that the Group appropriately manages all associated risks.</t>
  </si>
  <si>
    <t>Last reviewed: July 2023</t>
  </si>
  <si>
    <t>Total number of lives covered within DHMS and InHouse Schemes (incl. scheme and non-scheme products)</t>
  </si>
  <si>
    <t>Recoveries in Fraud</t>
  </si>
  <si>
    <t>Total savings and recoveries in fraud, excluding hospital group settlements</t>
  </si>
  <si>
    <t>Average number of KeyCare policies</t>
  </si>
  <si>
    <t>Average number of members over the previous 12 months (i.e. for June 2024 we look at the average over Jul 2023 - Jun 2024)</t>
  </si>
  <si>
    <t>Average number of KeyCare lives</t>
  </si>
  <si>
    <t>Average number of lives over the previous 12 months (i.e. for June 2024 we look at the average over Jul 2023 - Jun 2024)</t>
  </si>
  <si>
    <t>Total number of KeyCare members who lapsed</t>
  </si>
  <si>
    <t>Total number of members who lapsed (excl. turnover) over the previous 12 months  (i.e. for June 2024 we look at the average over Jul 2023 - Jun 2024)</t>
  </si>
  <si>
    <t>KeyCare member lapse rate</t>
  </si>
  <si>
    <t>Total number of members who lapsed, divided by the average number of members over the applicable period</t>
  </si>
  <si>
    <t>Total number of KeyFit policies linked to DH</t>
  </si>
  <si>
    <t>Number of Primary Care /Flexicare members</t>
  </si>
  <si>
    <t>Total number of PrimaryCare/Flexicare lives (closing balance)</t>
  </si>
  <si>
    <t>Users of HealthID :</t>
  </si>
  <si>
    <t>Number of members/ patients that have given doctors consent</t>
  </si>
  <si>
    <t>Number of registered doctors</t>
  </si>
  <si>
    <t>Number of virtual consultation** bookings made by members for the period</t>
  </si>
  <si>
    <t>Lapse rate</t>
  </si>
  <si>
    <t>Overall DHMS lapse rate, calculated as follows: Total number of members who lapsed divided by the average number of members over the applicable  period</t>
  </si>
  <si>
    <t>Discovery Care Maintenance Organisation (CMO)</t>
  </si>
  <si>
    <t>Number of members of Discovery Care Maintenance Organisation of DHMS and  in-house schemes (closing balance)</t>
  </si>
  <si>
    <t xml:space="preserve">Number of complaints received (per 1000 lives) </t>
  </si>
  <si>
    <t xml:space="preserve">A process has been completed but the customer believes that the final output is not to their satisfaction. 
A complaint should then be logged.
OR
A complaint received from an official external body, e.g. Council for Medical Schemes (CMS)
OR
A customer formally requests a complaint to be logged </t>
  </si>
  <si>
    <t>Number of employees/lives covered by Healthy Company during the period (closing balance)</t>
  </si>
  <si>
    <t xml:space="preserve">Engagement rate  - Total interactions/ Number of all lives on the offering </t>
  </si>
  <si>
    <t>Surveys measuring customer satisfaction</t>
  </si>
  <si>
    <t>Patient satisfaction survey</t>
  </si>
  <si>
    <t>Survey response rates from patients ≥18years discharged from hospital. Survey responses received from 2012 (Average)</t>
  </si>
  <si>
    <t>Spend on research</t>
  </si>
  <si>
    <t>ESG research spend - Amount spent to conduct research in the business</t>
  </si>
  <si>
    <t>Not Reported</t>
  </si>
  <si>
    <t>ESG research spend - Amount spent to conduct research in the business (Approx.)</t>
  </si>
  <si>
    <t>Vitality (SA)</t>
  </si>
  <si>
    <t>Number of Vitality members</t>
  </si>
  <si>
    <t>Number of adult Vitality Premium and Vitality Active lives covered</t>
  </si>
  <si>
    <t>Vitality engagement / customer satisfaction</t>
  </si>
  <si>
    <t>Member-based research from the Servicing area</t>
  </si>
  <si>
    <t>Percentage of members who were physically active</t>
  </si>
  <si>
    <t>Physically active means any member that has logged 1 or more activity days/gym days/device days/outdoor days over a year</t>
  </si>
  <si>
    <t>HealthyFood items purchased</t>
  </si>
  <si>
    <t>Total count of the number of 'healthy' HealthyFood items purchased over the reporting period (article count)</t>
  </si>
  <si>
    <t>Percentage of members who had a health screening</t>
  </si>
  <si>
    <t xml:space="preserve">Screenings like VHC, mammographs and pap smears-etc. Vitality only allocates points for a maximum of 1 screening per type a year. Member is defined as having conducted a health screening if they complete a screening and earn points for it from Vitality. </t>
  </si>
  <si>
    <t>Average Vitality complaints received per 1000 active lives.  
(Total complaints received/working days)/active Vitality lives*1000</t>
  </si>
  <si>
    <t>Invest</t>
  </si>
  <si>
    <t>Number of policies</t>
  </si>
  <si>
    <t>Percentage of members with integrated products (based on number of policies)</t>
  </si>
  <si>
    <t>Policies that have additional benefits that reward members. Integration could refer to the product being integrated with underlying Discovery funds, Discovery Life policies or Discovery Vitality.</t>
  </si>
  <si>
    <t>Percentage of members with integrated products (based on AUM)</t>
  </si>
  <si>
    <t>Policies that have additional benefits that reward members. Based on assets under management</t>
  </si>
  <si>
    <t>Total R'm value of Discovery rewards earned (paid)</t>
  </si>
  <si>
    <t xml:space="preserve">This refers to rewards given for exhibiting the 3 behavioural changes noted above (starting to save earlier, getting healthy and withdrawing less). These are rewarded through boosts to investment amounts or reduction in fees. This is a cumulative amount </t>
  </si>
  <si>
    <t>Total Rm value of Discovery rewards earned (accrued)</t>
  </si>
  <si>
    <t xml:space="preserve">This is similar to the metric above but refers to benefits which have not yet vested. </t>
  </si>
  <si>
    <t>Saving earlier / retiring later</t>
  </si>
  <si>
    <t>Drawing down less in retirement</t>
  </si>
  <si>
    <t>The average drawdown in post-retirement products (average % of fund withdrawn annually while retired).</t>
  </si>
  <si>
    <t>Total assets under management (R'billion)</t>
  </si>
  <si>
    <t>This refers to the total market value of the investments that Discovery Invest manages on behalf of  our clients</t>
  </si>
  <si>
    <t>110,3</t>
  </si>
  <si>
    <t xml:space="preserve">   81,1 </t>
  </si>
  <si>
    <t> 76,0</t>
  </si>
  <si>
    <t xml:space="preserve">62,8 </t>
  </si>
  <si>
    <t>Discovery fund take up percentage</t>
  </si>
  <si>
    <t>This refers to the linked funds percentage of a client's funds that are invested in unique Discovery Funds as opposed to external funds</t>
  </si>
  <si>
    <t>Total complaints per 1000 policies</t>
  </si>
  <si>
    <t xml:space="preserve">This refers to the total number of complaints per 1000 policies. It includes both valid and invalid complaints.
</t>
  </si>
  <si>
    <t>Total reportable complaints per 1000 policies</t>
  </si>
  <si>
    <t xml:space="preserve">This refers to the total number of reportable complaints per 1000 policies. 
</t>
  </si>
  <si>
    <t>Customer satisfaction</t>
  </si>
  <si>
    <t>This refers to the quality of service provided by advisors. It is based on a scale of 1 (worst) to 10 (best).</t>
  </si>
  <si>
    <t>Percentage of Life Plans with integrated benefits</t>
  </si>
  <si>
    <t>Note: this excludes accruals and only refers to paid</t>
  </si>
  <si>
    <t>Customer satisfaction / engagement score</t>
  </si>
  <si>
    <t xml:space="preserve">Report the complaints (per 1000 policies filed across all segments and regions). </t>
  </si>
  <si>
    <t>Number of vehicles insured</t>
  </si>
  <si>
    <t>Number of cars on cover</t>
  </si>
  <si>
    <t>% of clients higher than blue status</t>
  </si>
  <si>
    <t>% of Vitalitydrive clients that are not on the lowest status (blue)</t>
  </si>
  <si>
    <t>Relative average car accident claim amount from blue to gold</t>
  </si>
  <si>
    <t>Relative difference of average motor accident claims size of gold clients compared to blue</t>
  </si>
  <si>
    <t>Relative number of car accident claims from blue to gold</t>
  </si>
  <si>
    <t>Relative difference of motor accident claims frequency of gold clients compared to blue</t>
  </si>
  <si>
    <t>Relative lapse rate of gold clients compared to blue</t>
  </si>
  <si>
    <t>Relative difference of lapse rates of gold clients compared to blue</t>
  </si>
  <si>
    <t xml:space="preserve">SA - 22.2 fatalities per 100,000 
DI - 10.10 deaths per 100,000 </t>
  </si>
  <si>
    <t>Amount of data collected (kilometers) since inception in millions</t>
  </si>
  <si>
    <t>Vitality Drive numbers</t>
  </si>
  <si>
    <t>Number of primary drivers on Vitality Drive</t>
  </si>
  <si>
    <t>Complaints-to-claims ratio</t>
  </si>
  <si>
    <t>Report the complaints-to-claims ratio (per 1000 claims filed across all segments and regions).</t>
  </si>
  <si>
    <t>Customer satisfaction score</t>
  </si>
  <si>
    <t>Fuel cash back with Vitality Drive*</t>
  </si>
  <si>
    <t>Number of litres discounted or similar</t>
  </si>
  <si>
    <t>Number of Vitality Active Reward Drive Goals achieved regardless of usage during the period</t>
  </si>
  <si>
    <t>Uber discounts*</t>
  </si>
  <si>
    <t>Number of trips discounted</t>
  </si>
  <si>
    <t>Pothole Patrol</t>
  </si>
  <si>
    <t>Number of potholes filled through Pothole Patrol since inception (June 2024)</t>
  </si>
  <si>
    <t>Number of clients</t>
  </si>
  <si>
    <t xml:space="preserve">Number of accounts </t>
  </si>
  <si>
    <t>Number of users of Discovery banking app</t>
  </si>
  <si>
    <t>Number of logins to banking app</t>
  </si>
  <si>
    <t xml:space="preserve">Number of unique app users </t>
  </si>
  <si>
    <t>Number of website logins</t>
  </si>
  <si>
    <t>Number of unique website users</t>
  </si>
  <si>
    <t>Complaints per 1000 clients</t>
  </si>
  <si>
    <t>Banking ombudsman complaints</t>
  </si>
  <si>
    <t>Number of complaints reported to banking ombudsman</t>
  </si>
  <si>
    <t>Surveys measuring customer satisfaction
Results or key conclusions of customer satisfaction surveys (based on statistically relevant sample sizes) conducted in the reporting period  (i.e. client servicing only)</t>
  </si>
  <si>
    <t>Client based research scores</t>
  </si>
  <si>
    <t>Percent of clients surveyed</t>
  </si>
  <si>
    <t>Systems availability</t>
  </si>
  <si>
    <t>Payment stability - RTC processing success rate</t>
  </si>
  <si>
    <t>Core banking systems availability</t>
  </si>
  <si>
    <t>Online channel systems availability</t>
  </si>
  <si>
    <t>Fraud complaints per 1000 clients</t>
  </si>
  <si>
    <t>Confirmed fraud rate</t>
  </si>
  <si>
    <t>Communication and training about anti-corruption policies and procedures</t>
  </si>
  <si>
    <t>Total number of employees that have received training on anti-corruption.</t>
  </si>
  <si>
    <t>Percentage of employees that have received training on anti-corruption.</t>
  </si>
  <si>
    <t>Vitality Money adoption</t>
  </si>
  <si>
    <t>Number of clients have activated Vitality Money</t>
  </si>
  <si>
    <t xml:space="preserve">Over 297 000 </t>
  </si>
  <si>
    <t>Percentage of client base that has activated Vitality Money</t>
  </si>
  <si>
    <t>Formatting guidnce</t>
  </si>
  <si>
    <t>[Client logo]</t>
  </si>
  <si>
    <t>Doc name: ESG data book 202X</t>
  </si>
  <si>
    <t>How we report our key performance indicators</t>
  </si>
  <si>
    <t>Example content - if relevant</t>
  </si>
  <si>
    <r>
      <t xml:space="preserve">This section of the Report outlines the basis of preparation of the key environmental performance indicators (KPIs).
</t>
    </r>
    <r>
      <rPr>
        <b/>
        <sz val="9.5"/>
        <color indexed="54"/>
        <rFont val="Calibri Light"/>
        <family val="2"/>
      </rPr>
      <t>Overview</t>
    </r>
    <r>
      <rPr>
        <sz val="9.5"/>
        <color theme="3"/>
        <rFont val="Calibri Light"/>
        <family val="2"/>
        <scheme val="major"/>
      </rPr>
      <t xml:space="preserve">
We report energy and GHG emissions data for
the following indicators:
– energy consumption by fuel source (in GWh);
– energy consumption by type (in GWh);
– renewable electricity consumption (as a percentage of total grid electricity);
– Scope 1 GHG emissions (in carbon dioxide equivalent (CO</t>
    </r>
    <r>
      <rPr>
        <vertAlign val="subscript"/>
        <sz val="9.5"/>
        <color indexed="54"/>
        <rFont val="Vodafone Rg (Headings)"/>
      </rPr>
      <t>2</t>
    </r>
    <r>
      <rPr>
        <sz val="9.5"/>
        <color theme="3"/>
        <rFont val="Calibri Light"/>
        <family val="2"/>
        <scheme val="major"/>
      </rPr>
      <t>e));
– Scope 2 GHG emissions (in CO</t>
    </r>
    <r>
      <rPr>
        <vertAlign val="subscript"/>
        <sz val="9.5"/>
        <color indexed="54"/>
        <rFont val="Vodafone Rg (Headings)"/>
      </rPr>
      <t>2</t>
    </r>
    <r>
      <rPr>
        <sz val="9.5"/>
        <color theme="3"/>
        <rFont val="Calibri Light"/>
        <family val="2"/>
        <scheme val="major"/>
      </rPr>
      <t>e) using both the location and market-based methods of calculation;
– Scope 3 GHG emissions (in CO</t>
    </r>
    <r>
      <rPr>
        <vertAlign val="subscript"/>
        <sz val="9.5"/>
        <color indexed="54"/>
        <rFont val="Vodafone Rg (Headings)"/>
      </rPr>
      <t>2</t>
    </r>
    <r>
      <rPr>
        <sz val="9.5"/>
        <color theme="3"/>
        <rFont val="Calibri Light"/>
        <family val="2"/>
        <scheme val="major"/>
      </rPr>
      <t>e);
– total GHG emissions Scope 1 and 2 (in CO</t>
    </r>
    <r>
      <rPr>
        <vertAlign val="subscript"/>
        <sz val="9.5"/>
        <color indexed="54"/>
        <rFont val="Vodafone Rg (Headings)"/>
      </rPr>
      <t>2</t>
    </r>
    <r>
      <rPr>
        <sz val="9.5"/>
        <color theme="3"/>
        <rFont val="Calibri Light"/>
        <family val="2"/>
        <scheme val="major"/>
      </rPr>
      <t>e); and
– total GHG emissions per unit of mobile data (in tonnes CO</t>
    </r>
    <r>
      <rPr>
        <vertAlign val="subscript"/>
        <sz val="9.5"/>
        <color indexed="54"/>
        <rFont val="Vodafone Rg (Headings)"/>
      </rPr>
      <t>2</t>
    </r>
    <r>
      <rPr>
        <sz val="9.5"/>
        <color theme="3"/>
        <rFont val="Calibri Light"/>
        <family val="2"/>
        <scheme val="major"/>
      </rPr>
      <t xml:space="preserve">e/petabyte data).
</t>
    </r>
    <r>
      <rPr>
        <b/>
        <sz val="9.5"/>
        <color indexed="54"/>
        <rFont val="Calibri Light"/>
        <family val="2"/>
      </rPr>
      <t>Standards and guidance</t>
    </r>
    <r>
      <rPr>
        <sz val="9.5"/>
        <color theme="3"/>
        <rFont val="Calibri Light"/>
        <family val="2"/>
        <scheme val="major"/>
      </rPr>
      <t xml:space="preserve">
Our methodology for the reporting of GHG emissions has been developed using the following guidance and standards:
– GHG Protocol standards and guidance, including the Corporate Standard, Scope 2 Guidance and Scope 3 Calculation Guidance;
– CDP guidance including the 2019 Climate Change Responders Pack and the Technical Note on Accounting of Scope 2 Emissions; and
– the Climate Disclosure Standards Board Climate Change Reporting Framework.
</t>
    </r>
    <r>
      <rPr>
        <b/>
        <sz val="9.5"/>
        <color indexed="54"/>
        <rFont val="Calibri Light"/>
        <family val="2"/>
      </rPr>
      <t>Data gathering process and methods</t>
    </r>
    <r>
      <rPr>
        <sz val="9.5"/>
        <color theme="3"/>
        <rFont val="Calibri Light"/>
        <family val="2"/>
        <scheme val="major"/>
      </rPr>
      <t xml:space="preserve">
We use an electronic data collection process to gather our data. In the majority of the countries where we operate, energy usage data is based on invoices from our energy suppliers. In some countries, those bills are based on the supplier’s estimated readings.
Where data does not match our reporting period exactly – for example, where we only have 11 months of data – we forecast this information by extrapolation. For sites where energy invoices are unavailable, we estimate this information based on typical site consumption.
Increasingly, we measure our energy consumption through smart metering, a technology that uses mobile communications to collect real-time consumption data from energy meters.
</t>
    </r>
    <r>
      <rPr>
        <b/>
        <sz val="9.5"/>
        <color indexed="54"/>
        <rFont val="Calibri Light"/>
        <family val="2"/>
      </rPr>
      <t>Renewable electricity definition</t>
    </r>
    <r>
      <rPr>
        <sz val="9.5"/>
        <color theme="3"/>
        <rFont val="Calibri Light"/>
        <family val="2"/>
        <scheme val="major"/>
      </rPr>
      <t xml:space="preserve">
Our figures for renewable electricity include all renewable electricity from third-party renewable suppliers which is traceable to Vodafone through a signed contract or provision of surrendered renewable energy certificates (RECs). The figures exclude any renewables for which RECs have been passed on and retired by a third party.</t>
    </r>
  </si>
  <si>
    <r>
      <rPr>
        <b/>
        <sz val="9.5"/>
        <color indexed="54"/>
        <rFont val="Calibri Light"/>
        <family val="2"/>
      </rPr>
      <t>Scope 1</t>
    </r>
    <r>
      <rPr>
        <sz val="9.5"/>
        <color theme="3"/>
        <rFont val="Calibri Light"/>
        <family val="2"/>
        <scheme val="major"/>
      </rPr>
      <t xml:space="preserve">
These are emissions within our direct control and include those from:
– diesel, petrol and other fuel used by cars and commercial vehicles owned by Vodafone or leased for six months or more;
– natural gas and other heating fuels used for space heating and hot water in our premises;
– diesel and petrol used for generators in off-grid areas, or where back-up capacity is required; and
– fugitive releases of refrigerants or fire suppressants used for air-conditioning or fire control systems in network buildings and offices.
Conversion factors from the UK government’s Department for Business, Energy and Industrial Strategy have been used to calculate GHG emissions from other fuel sources such as diesel, petrol, natural gas and fuel oil as well as those from vehicles. A conversion efficiency of 30% has been used for diesel generators.
</t>
    </r>
    <r>
      <rPr>
        <b/>
        <sz val="9.5"/>
        <color indexed="54"/>
        <rFont val="Calibri Light"/>
        <family val="2"/>
      </rPr>
      <t>Scope 2</t>
    </r>
    <r>
      <rPr>
        <sz val="9.5"/>
        <color theme="3"/>
        <rFont val="Calibri Light"/>
        <family val="2"/>
        <scheme val="major"/>
      </rPr>
      <t xml:space="preserve">
These are emissions from electricity (and heat/steam) purchased to power our networks, technology centres, offices and retail stores.
We report two different Scope 2 emission values: one using a ‘location-based’ method and one using a ‘market-based’ method. The location-based method involves using an average emissions factor that relates to the grid on which energy consumption occurs. This usually relates to a country-level electricity emissions factor. The market-based method applies if the company has operations in any markets where energy certificates or supplier-specific information are available. The method involves using an emissions factor that is specific to the electricity purchased. We have reported Scope 2 figures using both the location-based and market-based methodologies.</t>
    </r>
  </si>
  <si>
    <t>XX</t>
  </si>
  <si>
    <r>
      <t>Conversion factor (kg CO</t>
    </r>
    <r>
      <rPr>
        <b/>
        <vertAlign val="subscript"/>
        <sz val="9.5"/>
        <color indexed="9"/>
        <rFont val="Calibri Light"/>
        <family val="2"/>
      </rPr>
      <t>2</t>
    </r>
    <r>
      <rPr>
        <b/>
        <sz val="9.5"/>
        <color indexed="9"/>
        <rFont val="Calibri Light"/>
        <family val="2"/>
      </rPr>
      <t>e/kWh)</t>
    </r>
  </si>
  <si>
    <t>Section heading</t>
  </si>
  <si>
    <r>
      <rPr>
        <b/>
        <u/>
        <sz val="14"/>
        <color indexed="56"/>
        <rFont val="Calibri Light"/>
        <family val="2"/>
      </rPr>
      <t xml:space="preserve">Adding links: </t>
    </r>
    <r>
      <rPr>
        <b/>
        <sz val="14"/>
        <color indexed="56"/>
        <rFont val="Calibri Light"/>
        <family val="2"/>
      </rPr>
      <t xml:space="preserve">Excel only links cells, not text. This is a "trick" to make the text look linked. </t>
    </r>
  </si>
  <si>
    <t>Level 1 heading</t>
  </si>
  <si>
    <t>Level 2 heading</t>
  </si>
  <si>
    <t>1. Right click the cell, click "link"</t>
  </si>
  <si>
    <t>2. Select "existing file or web page"</t>
  </si>
  <si>
    <t>3. Add the text to display above and the hyperlink below</t>
  </si>
  <si>
    <t>Level 3 heading</t>
  </si>
  <si>
    <t>Level 4 heading</t>
  </si>
  <si>
    <t>Body copy</t>
  </si>
  <si>
    <t>Bold text</t>
  </si>
  <si>
    <t>Body copy to be updated</t>
  </si>
  <si>
    <t>Level 0 heading</t>
  </si>
  <si>
    <t>Table main heading</t>
  </si>
  <si>
    <t>Table header row 2</t>
  </si>
  <si>
    <t>Table line item</t>
  </si>
  <si>
    <t>Table line item last row</t>
  </si>
  <si>
    <r>
      <t>0</t>
    </r>
    <r>
      <rPr>
        <b/>
        <sz val="9.5"/>
        <color indexed="60"/>
        <rFont val="Symbol"/>
        <family val="1"/>
        <charset val="2"/>
      </rPr>
      <t>­</t>
    </r>
  </si>
  <si>
    <r>
      <t>­</t>
    </r>
    <r>
      <rPr>
        <sz val="9.5"/>
        <color indexed="60"/>
        <rFont val="Symbol"/>
        <family val="1"/>
        <charset val="2"/>
      </rPr>
      <t>­</t>
    </r>
  </si>
  <si>
    <t>Fins CY body</t>
  </si>
  <si>
    <t>­</t>
  </si>
  <si>
    <t>Fins PY copy</t>
  </si>
  <si>
    <t>Fins CY total</t>
  </si>
  <si>
    <t>Fins PY total</t>
  </si>
  <si>
    <t xml:space="preserve">Table line item </t>
  </si>
  <si>
    <t>1,774</t>
  </si>
  <si>
    <t>1,518</t>
  </si>
  <si>
    <t>7,265</t>
  </si>
  <si>
    <t>1-0.6%</t>
  </si>
  <si>
    <t>Table line item total</t>
  </si>
  <si>
    <t>4. The whole cell will link and look like this:</t>
  </si>
  <si>
    <t xml:space="preserve">5. Each link should be in a new cell, and the text will need to be formatted manually to make it look like a link. </t>
  </si>
  <si>
    <t>6. double click the text in the cell to edit it</t>
  </si>
  <si>
    <t xml:space="preserve">7. Long click the cell to select text without following the link. </t>
  </si>
  <si>
    <t>See our policies here</t>
  </si>
  <si>
    <t xml:space="preserve">Level 0 </t>
  </si>
  <si>
    <t>Table heading level 2</t>
  </si>
  <si>
    <t>Table body copy</t>
  </si>
  <si>
    <t>Table column 2 body copy</t>
  </si>
  <si>
    <r>
      <t>8. Select the text you</t>
    </r>
    <r>
      <rPr>
        <b/>
        <sz val="10"/>
        <color indexed="54"/>
        <rFont val="Calibri Light"/>
        <family val="2"/>
      </rPr>
      <t xml:space="preserve"> do not</t>
    </r>
    <r>
      <rPr>
        <sz val="10"/>
        <color indexed="54"/>
        <rFont val="Calibri Light"/>
        <family val="2"/>
      </rPr>
      <t xml:space="preserve"> want to look linked</t>
    </r>
  </si>
  <si>
    <t>9. Make this text body colour and remove the underline</t>
  </si>
  <si>
    <t>10. Remove any borders that do not need to be there so that the text flows without rules in between (applicable when there are several links under the same topic/that should be in the same cell</t>
  </si>
  <si>
    <t>Table body copy last row</t>
  </si>
  <si>
    <t>Table column 2 body copy last row</t>
  </si>
  <si>
    <t>Strategy</t>
  </si>
  <si>
    <t>a) Describe the climate-related risks and opportunities the organization has identified over the short, medium, and long term.</t>
  </si>
  <si>
    <t>Organizations should provide the following information: 
‒ a description of what they consider to be the relevant short-, medium-, and long_x0002_term time horizons, taking into consideration the useful life of the organization’s assets or infrastructure and the fact that climate-related issues often manifest themselves over the medium and longer terms; 
‒ a description of the specific climate-related issues potentially arising in each time horizon (short, medium, and long term) that could have a material financial impact on the organization; and 
‒ a description of the process(es) used to determine which risks and opportunities could have a material financial impact on the organization. 
Organizations should consider providing a description of their risks and opportunities by sector and/or geography, as appropriate. In describing climate-related issues, organizations should refer to Tables A1.1 and A1.2 (pp. 75–76).</t>
  </si>
  <si>
    <t>Footnote</t>
  </si>
  <si>
    <t>% formatting</t>
  </si>
  <si>
    <t>Number formatting</t>
  </si>
  <si>
    <t>Last row/total bottom border</t>
  </si>
  <si>
    <t>Bold copy</t>
  </si>
  <si>
    <t>Body rows borders</t>
  </si>
  <si>
    <t>Level 0 heading fill</t>
  </si>
  <si>
    <t>Main header row fill</t>
  </si>
  <si>
    <t>Second column/current year fill</t>
  </si>
  <si>
    <t>9.8 complaints per 1000 lives</t>
  </si>
  <si>
    <t>None</t>
  </si>
  <si>
    <t>Number of people on apprenticeships or internships</t>
  </si>
  <si>
    <t>Apprenticeships &amp; Internships</t>
  </si>
  <si>
    <t xml:space="preserve">SA population -- 25.1 deaths per 1 00000. Discovery Insure -- 15.4 deaths per 100,000 </t>
  </si>
  <si>
    <t>2.619/1000 as published by OSTI (Ombudsman for Short Term Insurance)</t>
  </si>
  <si>
    <t>Vitality Active Rewards drive goals achieved</t>
  </si>
  <si>
    <t>2.2 million</t>
  </si>
  <si>
    <t>10 million</t>
  </si>
  <si>
    <t>Results or key conclusions of customer satisfaction surveys (based on statistically relevant sample sizes) conducted in the reporting period</t>
  </si>
  <si>
    <t>2.8/1000 as published by OSTI (Ombudsman for Short Term Insurance)</t>
  </si>
  <si>
    <t>1.813/1000 as published by OSTI (Ombudsman for Short Term Insurance)</t>
  </si>
  <si>
    <t>Annual integrated premium savings (billion)</t>
  </si>
  <si>
    <t>Total payback paid to date (billion)</t>
  </si>
  <si>
    <t>Anti-Bribery and Corruption Policy Statement</t>
  </si>
  <si>
    <t>Total monetary value of Tyres funded with the IFA benefit in the period</t>
  </si>
  <si>
    <t>29.8 million</t>
  </si>
  <si>
    <t>15 million</t>
  </si>
  <si>
    <t>Tyres funded</t>
  </si>
  <si>
    <t>Total complaints received (per 1000 policies)*</t>
  </si>
  <si>
    <t>*The nature of complaints include mainly service related complaints.</t>
  </si>
  <si>
    <t xml:space="preserve">Udemy activation rate </t>
  </si>
  <si>
    <t>Value of paybacks paid in the current period (billion)</t>
  </si>
  <si>
    <t>Number of projects supported or scheduled to receive payments: current financial year (or organisations paid in the financial year)</t>
  </si>
  <si>
    <t>BEE beneficiaries(%)</t>
  </si>
  <si>
    <t>Spend on black doctors to date (cumulative)</t>
  </si>
  <si>
    <t>7,00%</t>
  </si>
  <si>
    <t>Average contribution for DHMS compared to the average contribution for the next 7 largest open medical schemes within each plan category for a principal member, and is then weighted by the DHMS plan distribution to ascertain the overall contribution differential.</t>
  </si>
  <si>
    <t>Number of active users on Udemy*</t>
  </si>
  <si>
    <t>Institute and Faculty of Actuaries - member of Sustainability Early Careers Board</t>
  </si>
  <si>
    <t>Results or key conclusions of customer satisfaction surveys (based on statistically relevant sample sizes) conducted in the reporting period (Member community surveys (MBR, FCR, Claims and New Business).</t>
  </si>
  <si>
    <t>Total new hires (permanent employees)</t>
  </si>
  <si>
    <t>Training on privacy-related risks and procedures and cyber security provided to all employees, including contractors</t>
  </si>
  <si>
    <t>Number of logins during the reporting period</t>
  </si>
  <si>
    <t xml:space="preserve">Number of users </t>
  </si>
  <si>
    <t>Total interactions including app interactions</t>
  </si>
  <si>
    <t>**Virtual consultations are now taking place on the new DH app.</t>
  </si>
  <si>
    <t xml:space="preserve">*Transitioned to a new DH member app in 2023. From 2024, this will include DH app usage only. </t>
  </si>
  <si>
    <t>Discovery Health (DH)</t>
  </si>
  <si>
    <r>
      <t xml:space="preserve">Users of member app* </t>
    </r>
    <r>
      <rPr>
        <i/>
        <sz val="9.5"/>
        <color rgb="FF4A4D4E"/>
        <rFont val="Calibri Light"/>
        <family val="2"/>
        <scheme val="major"/>
      </rPr>
      <t>(Discovery Health App launched in September 2023)</t>
    </r>
  </si>
  <si>
    <t>Complaints-to-lives ratio*</t>
  </si>
  <si>
    <t>*The nature of complaints varies from cancellation, cash back queries and vitality status etc.</t>
  </si>
  <si>
    <t>Number of members and lives covered***</t>
  </si>
  <si>
    <t>Nomination of Directors, Board Diversity and Evaluation of Directors Policy</t>
  </si>
  <si>
    <t>Anti-Bribery and Corruption (ABC) Policy</t>
  </si>
  <si>
    <t>Modern Slavery Statement</t>
  </si>
  <si>
    <t>Privacy Notice</t>
  </si>
  <si>
    <t xml:space="preserve">Third-Party Data Privacy Notice </t>
  </si>
  <si>
    <t>Supplier Code of Conduct</t>
  </si>
  <si>
    <t>Last reviewed: This Privacy Notice was last updated on 13 August 2024.</t>
  </si>
  <si>
    <t>Last Updated: 17 July 2023</t>
  </si>
  <si>
    <t>Political Party Funding Policy</t>
  </si>
  <si>
    <t>Last reviewed: September 2021</t>
  </si>
  <si>
    <t>The Discovery Group strives to be a responsible corporate citizen and is committed to contributing towards a strong democratic society. As political parties play a key role in democratic processes, funding them is one of the mechanisms the Discovery Group utilises to support this and, consequently, deepen democracy. They are critical to ensuring participation in political life, the expression of the will of the people, and serve a wide range of functions. To fulfil these functions, political parties require financial resources. This Policy articulates the Discovery Group’s position on the funding of political parties.
Discovery’ political funding policy was approved by the Social and Ethics Committee and Discovery Limited Board Committee.</t>
  </si>
  <si>
    <t>Group Sanctions Statement</t>
  </si>
  <si>
    <t>The statement outlines the Group’s approach to ensuring full compliance with all applicable sanctions regimes and managing associated risks effectively.</t>
  </si>
  <si>
    <t>Last reviewed: June 2024</t>
  </si>
  <si>
    <t>Fatalities refer to employees who passed away directly or as result of an occupational injury or disease. This relates to fatalitites reported to Discovery Third Party Recovery Services.</t>
  </si>
  <si>
    <t>Work-related injury as defined by COIDA - "accident" means an accident arising out of and in the course of an employee's employment and resulting in a personal injury, illness or the death of the employee. This relates to injuries reported to Discovery Third Party Recovery Services.</t>
  </si>
  <si>
    <t xml:space="preserve">Fatalities due to work-related injuries and ill health </t>
  </si>
  <si>
    <t>Recordable work-related injuries</t>
  </si>
  <si>
    <t>Training is provided to all employees, OHS representatives and contractors. These include induction training, first aid, firefighting, SHE rep, evacuation warden training etc.</t>
  </si>
  <si>
    <t>Employees by gender</t>
  </si>
  <si>
    <t>Claim interaction surveys: 8.9 (FY2023: 8.9)</t>
  </si>
  <si>
    <t>0.02 complaints per 1 000 policies (FY2023: 0.23)</t>
  </si>
  <si>
    <t>Total reportable complaints per 1000 policies is 0 (FY2023: 0)</t>
  </si>
  <si>
    <t>0.96 complaints per 1 000 clients</t>
  </si>
  <si>
    <t>235 complaints reported to the Banking Ombudsman</t>
  </si>
  <si>
    <t>Number of successful online ethics training courses completed</t>
  </si>
  <si>
    <t>*Training related to financial crime, including anti-money laundering, anti-bribery and anti-corruption, terrorist financing. These topics are covered as part of the Integrity, honesty, and fairness / Induction trainings.</t>
  </si>
  <si>
    <t>UNGC Target Gender Equality programme</t>
  </si>
  <si>
    <t>UNGC Climate Ambition Accelerator</t>
  </si>
  <si>
    <t xml:space="preserve">UNGC SDG Innovation Accelerator </t>
  </si>
  <si>
    <t>3 hours 15 min</t>
  </si>
  <si>
    <t>16,080 hours 35 min</t>
  </si>
  <si>
    <t>10 hours 53 min</t>
  </si>
  <si>
    <t>19,745 hours 35 min</t>
  </si>
  <si>
    <t xml:space="preserve">Direct Economic Value Generated: Revenues </t>
  </si>
  <si>
    <t>Net sales</t>
  </si>
  <si>
    <t>Revenues from financial investments</t>
  </si>
  <si>
    <t>Revenues from sale of assets</t>
  </si>
  <si>
    <t>Refer to</t>
  </si>
  <si>
    <t xml:space="preserve">Economic Value Distributed </t>
  </si>
  <si>
    <t>Operating costs</t>
  </si>
  <si>
    <t>Employee wages and benefits</t>
  </si>
  <si>
    <t>Payments to providers of capital</t>
  </si>
  <si>
    <t>Payments to government by country</t>
  </si>
  <si>
    <t>Community investments</t>
  </si>
  <si>
    <t xml:space="preserve">Economic Value Retained </t>
  </si>
  <si>
    <t>Direct economic value generated</t>
  </si>
  <si>
    <t>Economic value distributed</t>
  </si>
  <si>
    <t>Economic value retained (calculated as direct economic value generated less economic value distributed)</t>
  </si>
  <si>
    <t>Total number of employees that took parental leave*</t>
  </si>
  <si>
    <t>V</t>
  </si>
  <si>
    <t>Purchased electricity
(renewable and non-renewable)</t>
  </si>
  <si>
    <t>Electricity generated and consumed
on-site (renewable via direct line)</t>
  </si>
  <si>
    <t>^</t>
  </si>
  <si>
    <t>Water (SA)</t>
  </si>
  <si>
    <t>Waste (SA)*</t>
  </si>
  <si>
    <t>Tonne</t>
  </si>
  <si>
    <t>n/a</t>
  </si>
  <si>
    <t>Purchased electricity (market-based)</t>
  </si>
  <si>
    <t>Total Scope 1 and 2 (location-based)</t>
  </si>
  <si>
    <t>(4%)</t>
  </si>
  <si>
    <t>Total Scope 1 and 2 (market-based)</t>
  </si>
  <si>
    <t>-*</t>
  </si>
  <si>
    <t>Total Scope 1, 2 and 3 (location-based)</t>
  </si>
  <si>
    <t>Total Scope 1, 2 and 3 (market-based)</t>
  </si>
  <si>
    <t>(87%)</t>
  </si>
  <si>
    <t>Total (location-based)</t>
  </si>
  <si>
    <t xml:space="preserve">Headcount </t>
  </si>
  <si>
    <t>Total individuals in governance bodies*</t>
  </si>
  <si>
    <t>Under 30</t>
  </si>
  <si>
    <t>30-50</t>
  </si>
  <si>
    <t>Over 50</t>
  </si>
  <si>
    <t>37.60%</t>
  </si>
  <si>
    <t>4.20%</t>
  </si>
  <si>
    <t>1.00%</t>
  </si>
  <si>
    <t>Discovery has set its minimum living wage at R200 000 per annum effective 1 October 2024, for all its South African-based employees while employees in the UK and US are paid above the real living wage.</t>
  </si>
  <si>
    <t>Percentage of employees by employee category who received regular performance and career development reviews *</t>
  </si>
  <si>
    <t>Average hours of training by employee category*</t>
  </si>
  <si>
    <t>Total foundation commitment from inception</t>
  </si>
  <si>
    <t>Donated to charities in the past year (ZAR)*</t>
  </si>
  <si>
    <t>Training on privacy-related risks and procedures including cyber security awareness training, provided to all employees, including contractors</t>
  </si>
  <si>
    <t xml:space="preserve">Monetary losses as a result of legal proceedings associated with marketing and communication of insurance product-related Information. (ZAR) </t>
  </si>
  <si>
    <t>Confirmed incidents of corruption</t>
  </si>
  <si>
    <t xml:space="preserve">Total number of employees that the organisation trained on ethics - virtually or in person. </t>
  </si>
  <si>
    <t>The Group has established a Group-wide ABC Policy and Statement that outlines the Group’s approach to ensuring full compliance with all relevant anti-bribery and corruption laws in their respective jurisdictions. Discovery Limited and its subsidiaries are committed to upholding the highest standards of integrity and compliance with anti-bribery and corruption laws worldwide. Our zero-tolerance policy ensures that corruption, bribery, and improper advantages have no place within Discovery. 
Last reviewed: June 2024</t>
  </si>
  <si>
    <t>The Discovery Group Information Technology (IT) Governance Framework (The Framework) defines the responsibilities of IT governance from the Group and each subsidiary/ entity within Discovery. The purpose of this Framework is to articulate Discovery’s approach to Group IT governance to ensure the effective integration of Discovery’s core purpose and ambition - and mitigation of reputational, operational, liquidity, contagion, and regulatory risks - across the Group. The Framework aims to align leadership and strategy, encourage collaboration and integration, and create value for each entity within the Group (through alignment on material and important IT issues), while maintaining accountability and empowering independent judgement by the various subsidiaries’ Boards of Directors. The Framework supports the Group in demonstrating to its stakeholders (including Regulators) that Discovery along with its subsidiaries have sound governance practices that are cascaded consistently and effectively and that there is an “effective chain of oversight” and a governance system that is harmonious throughout Discovery.
Last review: February 2021</t>
  </si>
  <si>
    <t>Average contribution differential of DHMS vs next 7 largest open medical schemes (% lower/less than the other schemes)</t>
  </si>
  <si>
    <t>Spend on research (ZAR)*</t>
  </si>
  <si>
    <t>The average policy term on pre-retirement products (how many years until retirement from when a policy starts).</t>
  </si>
  <si>
    <t>Employees received Occupational Health and Safety Training</t>
  </si>
  <si>
    <t>Credit loss ratio*</t>
  </si>
  <si>
    <t>Non-compliance concerning Information and labeling</t>
  </si>
  <si>
    <t>Non-compliance concerning product and service information and labeling</t>
  </si>
  <si>
    <t>a.Total number of incidents of non-compliance with regulations and/or voluntary codes
concerning product and service information and labeling, by:
i. incidents of non-compliance with regulations resulting in a fine or penalty;
ii. incidents of non-compliance with regulations resulting in a warning;
iii. incidents of non-compliance with voluntary codes.</t>
  </si>
  <si>
    <t>Total number of confirmed incidents when contracts with business partners were terminated or not renewed due to violations related to corruption.</t>
  </si>
  <si>
    <t>Total monetary value of financial and in-kind political contributions made directly and indirectly by the organization by country and recipient/beneficiary.*</t>
  </si>
  <si>
    <t>b. Total number of identified leaks, thefts, or losses of customer data.*</t>
  </si>
  <si>
    <r>
      <t xml:space="preserve">a. Total number of </t>
    </r>
    <r>
      <rPr>
        <b/>
        <sz val="9.5"/>
        <color indexed="63"/>
        <rFont val="Calibri Light"/>
        <family val="2"/>
      </rPr>
      <t xml:space="preserve">substantiated complaints </t>
    </r>
    <r>
      <rPr>
        <u/>
        <sz val="9.5"/>
        <color rgb="FF333333"/>
        <rFont val="Calibri Light"/>
        <family val="2"/>
      </rPr>
      <t>received</t>
    </r>
    <r>
      <rPr>
        <sz val="9.5"/>
        <color indexed="63"/>
        <rFont val="Calibri Light"/>
        <family val="2"/>
      </rPr>
      <t xml:space="preserve"> concerning breaches of customer privacy, categorized by:</t>
    </r>
  </si>
  <si>
    <t>Privacy-related risks and procedures **</t>
  </si>
  <si>
    <t>Substantiated complaints regarding breaches of customer privacy and losses of customer data</t>
  </si>
  <si>
    <t>2024 Annual Financial Statements, page 19</t>
  </si>
  <si>
    <t>Email (includes complaints from ethics ambassadors)</t>
  </si>
  <si>
    <t>2024 Annual Financial Statements, page 192</t>
  </si>
  <si>
    <t>2024 Tax Transparency Report</t>
  </si>
  <si>
    <t>Gender Based Violence Policy</t>
  </si>
  <si>
    <t>Ethics training included conduct standards, whistleblowing and conflicts of interest.</t>
  </si>
  <si>
    <t>Sexual Harassment Policy</t>
  </si>
  <si>
    <t>Workplace Bullying Policy and Complaints Procedure</t>
  </si>
  <si>
    <r>
      <t xml:space="preserve">The policy reflects our commitment to supporting and assisting employees who have become victims of gender-based violence (GBV) whether it is committed in or outside of the workplace. The policy provides the actions that can be taken by employees and the assistance that will be provided by Discovery where an employee is a victim of or witnesses to an incident of GBV. We are committed to creating safe and enabling environments for all employees, associates, contractors, stakeholders and customers, free from discrimination, violence and harassment and to contribute to the eradication of all forms of GBV. Discovery is committed to full compliance with all laws governing Violence and Harassment including GBV. The policy defines GBV and examples of GBV.
</t>
    </r>
    <r>
      <rPr>
        <b/>
        <sz val="9.5"/>
        <color rgb="FF4A4D4E"/>
        <rFont val="Calibri Light"/>
        <family val="2"/>
      </rPr>
      <t>Escalation process</t>
    </r>
    <r>
      <rPr>
        <sz val="9.5"/>
        <color rgb="FF4A4D4E"/>
        <rFont val="Calibri Light"/>
        <family val="2"/>
      </rPr>
      <t xml:space="preserve"> - The policy covers the processes regarding confidentiality and privacy, non-retaliation for disclosures, support and counselling, enforcement of protection orders, investigations, disciplinary action and managing work performance and attendance.
</t>
    </r>
    <r>
      <rPr>
        <b/>
        <sz val="9.5"/>
        <color rgb="FF4A4D4E"/>
        <rFont val="Calibri Light"/>
        <family val="2"/>
      </rPr>
      <t xml:space="preserve">Corrective or disciplinary action </t>
    </r>
    <r>
      <rPr>
        <sz val="9.5"/>
        <color rgb="FF4A4D4E"/>
        <rFont val="Calibri Light"/>
        <family val="2"/>
      </rPr>
      <t>- Where the investigation indicates that GBV has taken place, this may constitute a form of misconduct and the disciplinary process will be followed in line with Discovery’s Disciplinary Policy. Depending on the severity of the breach, consequences may range from a warning to termination of employment.
The policy was approved by SA EXCO.
Last review: July 2024</t>
    </r>
  </si>
  <si>
    <r>
      <t xml:space="preserve">We are committed to compliance with all legislation related to harassment and to providing a safe working environment for all employees, associates, contractors and clients, free from discrimination and harassment including sexual harassment. The purpose of this policy is to provide guidance on what sexual harassment is and what employees who experience sexual harassment can do as well as the implications for committing sexual harassment. 
This policy protects all employees regardless of their contractual status. The term ‘employee’ includes applicants for employment and volunteers who in any manner assist in the conducting of Discovery’s business. Discovery has a zero-tolerance approach to sexual harassment and will address incidents sensitively, confidentially, promptly and with consideration to the impact on the employee and the alleged perpetrator. The policy defines sexual harassment and the types of sexual harassment.
</t>
    </r>
    <r>
      <rPr>
        <b/>
        <sz val="9.5"/>
        <color rgb="FF4A4D4E"/>
        <rFont val="Calibri Light"/>
        <family val="2"/>
      </rPr>
      <t>Escalation process</t>
    </r>
    <r>
      <rPr>
        <sz val="9.5"/>
        <color rgb="FF4A4D4E"/>
        <rFont val="Calibri Light"/>
        <family val="2"/>
      </rPr>
      <t xml:space="preserve"> - The policy covers the processes regarding reporting sexual harassment, advise, support, assistance, informal and formal procedures, investigations and disciplinary procedure.
</t>
    </r>
    <r>
      <rPr>
        <b/>
        <sz val="9.5"/>
        <color rgb="FF4A4D4E"/>
        <rFont val="Calibri Light"/>
        <family val="2"/>
      </rPr>
      <t>Corrective or disciplinary action</t>
    </r>
    <r>
      <rPr>
        <sz val="9.5"/>
        <color rgb="FF4A4D4E"/>
        <rFont val="Calibri Light"/>
        <family val="2"/>
      </rPr>
      <t xml:space="preserve"> - If it is determined after the investigation that sexual harassment has, in fact, taken place, appropriate action will be taken against the persons responsible. Depending on the severity of the breach, consequences may range from a warning to termination of employment.
The policy was approved by SA EXCO.
Last review: June 2024</t>
    </r>
  </si>
  <si>
    <r>
      <t xml:space="preserve">We are committed to the principles of equity, non-discrimination, diversity, and inclusion. All Discovery employees must treat each other with dignity and respect, and not engage in harassing, discriminatory or bullying behaviour towards another employee, a member of the public or a visitor to the company. The policy defines bullying and types of bullying.
</t>
    </r>
    <r>
      <rPr>
        <b/>
        <sz val="9.5"/>
        <color rgb="FF4A4D4E"/>
        <rFont val="Calibri Light"/>
        <family val="2"/>
      </rPr>
      <t xml:space="preserve">Escalation process </t>
    </r>
    <r>
      <rPr>
        <sz val="9.5"/>
        <color rgb="FF4A4D4E"/>
        <rFont val="Calibri Light"/>
        <family val="2"/>
      </rPr>
      <t xml:space="preserve">- The policy covers the processes regarding informal and formal procedures, advise, support, assistance, management responsibilities, human resources business partners responsibilities, external procedures and malicious allegations.
</t>
    </r>
    <r>
      <rPr>
        <b/>
        <sz val="9.5"/>
        <color rgb="FF4A4D4E"/>
        <rFont val="Calibri Light"/>
        <family val="2"/>
      </rPr>
      <t xml:space="preserve">Corrective or disciplinary action </t>
    </r>
    <r>
      <rPr>
        <sz val="9.5"/>
        <color rgb="FF4A4D4E"/>
        <rFont val="Calibri Light"/>
        <family val="2"/>
      </rPr>
      <t>- Discovery is committed to ensuring that appropriate action is taken promptly where this does occur. Depending on the severity of the breach, consequences may range from a warning to termination of employment.
The policy was approved by SA EXCO.
Last review: June 2024</t>
    </r>
  </si>
  <si>
    <t>2024 Annual Financial Statements, page 21</t>
  </si>
  <si>
    <t>Percentage of total training spend (B-BBEE spend as a % of total spend)</t>
  </si>
  <si>
    <r>
      <t>80.00%</t>
    </r>
    <r>
      <rPr>
        <b/>
        <sz val="9.5"/>
        <color rgb="FF4A4D4E"/>
        <rFont val="Calibri Light"/>
        <family val="2"/>
      </rPr>
      <t> </t>
    </r>
  </si>
  <si>
    <r>
      <t> </t>
    </r>
    <r>
      <rPr>
        <b/>
        <sz val="9.5"/>
        <color rgb="FF4A4D4E"/>
        <rFont val="Calibri Light"/>
        <family val="2"/>
      </rPr>
      <t>4.00</t>
    </r>
  </si>
  <si>
    <r>
      <t>18.00%</t>
    </r>
    <r>
      <rPr>
        <b/>
        <sz val="9.5"/>
        <color rgb="FF4A4D4E"/>
        <rFont val="Calibri Light"/>
        <family val="2"/>
      </rPr>
      <t> </t>
    </r>
  </si>
  <si>
    <r>
      <t> </t>
    </r>
    <r>
      <rPr>
        <b/>
        <sz val="9.5"/>
        <color rgb="FF4A4D4E"/>
        <rFont val="Calibri Light"/>
        <family val="2"/>
      </rPr>
      <t>2.00</t>
    </r>
  </si>
  <si>
    <r>
      <t>30.00%</t>
    </r>
    <r>
      <rPr>
        <b/>
        <sz val="9.5"/>
        <color rgb="FF4A4D4E"/>
        <rFont val="Calibri Light"/>
        <family val="2"/>
      </rPr>
      <t> </t>
    </r>
  </si>
  <si>
    <r>
      <t> </t>
    </r>
    <r>
      <rPr>
        <b/>
        <sz val="9.5"/>
        <color rgb="FF4A4D4E"/>
        <rFont val="Calibri Light"/>
        <family val="2"/>
      </rPr>
      <t>5.00</t>
    </r>
  </si>
  <si>
    <r>
      <t>80.24%</t>
    </r>
    <r>
      <rPr>
        <b/>
        <sz val="9.5"/>
        <color rgb="FF4A4D4E"/>
        <rFont val="Calibri Light"/>
        <family val="2"/>
      </rPr>
      <t> </t>
    </r>
  </si>
  <si>
    <r>
      <t>10.91%</t>
    </r>
    <r>
      <rPr>
        <b/>
        <sz val="9.5"/>
        <color rgb="FF4A4D4E"/>
        <rFont val="Calibri Light"/>
        <family val="2"/>
      </rPr>
      <t> </t>
    </r>
  </si>
  <si>
    <r>
      <t> </t>
    </r>
    <r>
      <rPr>
        <b/>
        <sz val="9.5"/>
        <color rgb="FF4A4D4E"/>
        <rFont val="Calibri Light"/>
        <family val="2"/>
      </rPr>
      <t>1.21</t>
    </r>
  </si>
  <si>
    <r>
      <t>14.28%</t>
    </r>
    <r>
      <rPr>
        <b/>
        <sz val="9.5"/>
        <color rgb="FF4A4D4E"/>
        <rFont val="Calibri Light"/>
        <family val="2"/>
      </rPr>
      <t> </t>
    </r>
  </si>
  <si>
    <r>
      <t>30.32%</t>
    </r>
    <r>
      <rPr>
        <b/>
        <sz val="9.5"/>
        <color rgb="FF4A4D4E"/>
        <rFont val="Calibri Light"/>
        <family val="2"/>
      </rPr>
      <t> </t>
    </r>
  </si>
  <si>
    <r>
      <t>17.02%</t>
    </r>
    <r>
      <rPr>
        <b/>
        <sz val="9.5"/>
        <color rgb="FF4A4D4E"/>
        <rFont val="Calibri Light"/>
        <family val="2"/>
      </rPr>
      <t> </t>
    </r>
  </si>
  <si>
    <r>
      <t>15.72%</t>
    </r>
    <r>
      <rPr>
        <b/>
        <sz val="9.5"/>
        <color rgb="FF4A4D4E"/>
        <rFont val="Calibri Light"/>
        <family val="2"/>
      </rPr>
      <t> </t>
    </r>
  </si>
  <si>
    <r>
      <t>2.88%</t>
    </r>
    <r>
      <rPr>
        <b/>
        <sz val="9.5"/>
        <color rgb="FF4A4D4E"/>
        <rFont val="Calibri Light"/>
        <family val="2"/>
      </rPr>
      <t> </t>
    </r>
  </si>
  <si>
    <t xml:space="preserve">This policy provides a framework for the prevention of conflicts of interest as far as reasonably possible. Where conflicts are unavoidable, the policy provides guidelines on how to deal with the conflicts in an ethical and responsible manner and mitigate potential risks. The policy incorporates the Corporate Gifts and Entertainment Policy.
A conflict of interest occurs when there is a direct or indirect conflict, in fact or in appearance, between the interests of a person described in paragraph 1.2 of the policy and the interests of Discovery. It applies to financial, economic and other interests in any opportunity from which Discovery may benefit, or which may be to the detriment of Discovery, including the use of Discovery’s confidential information. Actual conflict arises in situations where financial considerations or other personal or professional considerations compromise an individual’s objectivity, judgment, integrity, and/or ability to fulfil his or her responsibilities to Discovery and his or her actions could lead to compromising Discovery in any way.
Last review: July 2023
</t>
  </si>
  <si>
    <t>Our Health and Safety Policy sets out our guidelines to ensure that Discovery is a healthy and safe environment where hazards are minimised and risks reduced for employees and others associated with our business activities. Discovery, our employees, health and safety representatives and Health and Safety Committee work together to fulfil the objectives of the policy.
The policy is applicable to Discovery’s South African operations where Discovery has management control (collectively referred to as the Discovery Group) and includes all executive and non-executive directors, as well as the company secretary of any company, officers, senior managers, full time, part time or temporary employees, any independent contractors or consultants employed, any third party who, by virtue of their profession and engagement with any entity in the Discovery Group, any legal entity controlled by, benefitting, or acting on the instruction of any of the persons listed above.
Discovery’s Health and Safety policy is based on the legislative requirements of the Occupational Health and Safety Act, 85 of 1993 and the regulations thereto including the Ergonomics Regulations, 2019. The policy  also takes into consideration international regulatory requirements which South Africa has adopted, i.e. - Occupational  Safety and Health Convention.
Discovery is committed to continually improve the performance of the OHS management system. Endorsement of the implementation of the OHS policy includes SA Exco, Security Steering Committee, Social and Ethics Committee.
Last review: March 2022</t>
  </si>
  <si>
    <t>Responsible Investment Policy</t>
  </si>
  <si>
    <t>Layoffs or restructuring</t>
  </si>
  <si>
    <t>Data Governance and Data Management Policy</t>
  </si>
  <si>
    <t>The purpose of this policy is to establish a sustainable, decentralised model of data governance, which informs all policies that have an impact on the governance and management of organisational data and information throughout the Group. Data governance is the policy-based control of data to meet all legal, regulatory, risk and business demands. The focus is on managing, protecting and classifying organisational data and information as an essential organisational asset. It ensures appropriate accountability for protecting the integrity of data and information. Non-compliance with the policy may lead to disciplinary action.
Last review: July 2023</t>
  </si>
  <si>
    <t>Female representation across designated Group categories (over total headcount)</t>
  </si>
  <si>
    <t>Male representation across designated group categories 
(over total headcount)</t>
  </si>
  <si>
    <t xml:space="preserve">Discovery has implemented the Churchgate Partners ESG World platform on our webpage to improve ESG transparency and efficiently disclose our sustainability-related information to all our stakeholders on a real-time basis.
</t>
  </si>
  <si>
    <t>Refer to our website to view our ESG World profile.</t>
  </si>
  <si>
    <t xml:space="preserve">Customer satisfaction is 8.77 (FY 2023: 8.73) </t>
  </si>
  <si>
    <t xml:space="preserve">Discovery Insure customer satisfaction score: 8.85 (FY2023: 8.78) </t>
  </si>
  <si>
    <t xml:space="preserve">
</t>
  </si>
  <si>
    <t>2.5 million</t>
  </si>
  <si>
    <t>28.5 million</t>
  </si>
  <si>
    <t>***As of 2024, Healthy Company has transitioned to Discovery Corporate Employee Benefits. The reported total Discovery Healthy lives include DHMS, InHouse Schemes (incl. scheme and non-scheme products) and Healthy Company lives.</t>
  </si>
  <si>
    <t>2024 ESG Databook, Corporate Social Investment and Enterprise development tab</t>
  </si>
  <si>
    <t>Entities that Discovery controls or has an interest in: refer to the 2024 Annual Financial Statements, pages 244 and 245</t>
  </si>
  <si>
    <t>Values derived from the references listed above</t>
  </si>
  <si>
    <t>* Remaining % waste not recycled or sent to landfill was incinerated.
Group water and energy consumption and waste generation have fluctuated over the years due to COVID-19-related lockdowns in FY2021 and employees subsequently returning to the office due to a shifting hybrid working model. 
Despite the increase in waste, we made significant progress in reducing our waste to landfill. 
Energy consumption decreased as energy efficiency initiatives were implemented, however, this was negatively impacted by increased loadshedding, which reduced again in the first half of 2024, and subsequently offset through our solar installations and supply.</t>
  </si>
  <si>
    <r>
      <t>SA</t>
    </r>
    <r>
      <rPr>
        <b/>
        <vertAlign val="superscript"/>
        <sz val="8"/>
        <color theme="0"/>
        <rFont val="Calibri"/>
        <family val="2"/>
        <scheme val="minor"/>
      </rPr>
      <t>4</t>
    </r>
  </si>
  <si>
    <r>
      <t>Scope emissions (tCO</t>
    </r>
    <r>
      <rPr>
        <b/>
        <vertAlign val="subscript"/>
        <sz val="9.5"/>
        <color indexed="9"/>
        <rFont val="Calibri"/>
        <family val="2"/>
      </rPr>
      <t>2</t>
    </r>
    <r>
      <rPr>
        <b/>
        <sz val="9.5"/>
        <color indexed="9"/>
        <rFont val="Calibri"/>
        <family val="2"/>
      </rPr>
      <t xml:space="preserve">e) as at 30 June </t>
    </r>
  </si>
  <si>
    <r>
      <t xml:space="preserve">FY2019 </t>
    </r>
    <r>
      <rPr>
        <b/>
        <sz val="9"/>
        <color theme="0"/>
        <rFont val="Calibri"/>
        <family val="2"/>
        <scheme val="minor"/>
      </rPr>
      <t>(base year)</t>
    </r>
  </si>
  <si>
    <r>
      <t>Stationary combustion</t>
    </r>
    <r>
      <rPr>
        <vertAlign val="superscript"/>
        <sz val="9.5"/>
        <color rgb="FF4A4D4E"/>
        <rFont val="Calibri Light"/>
        <family val="2"/>
        <scheme val="major"/>
      </rPr>
      <t>1</t>
    </r>
  </si>
  <si>
    <r>
      <t>Purchased electricity (location-based)</t>
    </r>
    <r>
      <rPr>
        <vertAlign val="superscript"/>
        <sz val="9.5"/>
        <color rgb="FF4A4D4E"/>
        <rFont val="Calibri Light"/>
        <family val="2"/>
        <scheme val="major"/>
      </rPr>
      <t>2</t>
    </r>
  </si>
  <si>
    <r>
      <t>Purchased goods and services: Paper</t>
    </r>
    <r>
      <rPr>
        <vertAlign val="superscript"/>
        <sz val="9.5"/>
        <color rgb="FF4A4D4E"/>
        <rFont val="Calibri Light"/>
        <family val="2"/>
        <scheme val="major"/>
      </rPr>
      <t>3</t>
    </r>
  </si>
  <si>
    <r>
      <t>Purchased goods and services: Water</t>
    </r>
    <r>
      <rPr>
        <vertAlign val="superscript"/>
        <sz val="9.5"/>
        <color rgb="FF4A4D4E"/>
        <rFont val="Calibri Light"/>
        <family val="2"/>
        <scheme val="major"/>
      </rPr>
      <t>3</t>
    </r>
  </si>
  <si>
    <r>
      <t>-</t>
    </r>
    <r>
      <rPr>
        <vertAlign val="superscript"/>
        <sz val="9.5"/>
        <color rgb="FF4A4D4E"/>
        <rFont val="Calibri Light"/>
        <family val="2"/>
        <scheme val="major"/>
      </rPr>
      <t>*</t>
    </r>
  </si>
  <si>
    <r>
      <t>Purchased goods and services: Data storage (new)</t>
    </r>
    <r>
      <rPr>
        <vertAlign val="superscript"/>
        <sz val="9.5"/>
        <color rgb="FF4A4D4E"/>
        <rFont val="Calibri Light"/>
        <family val="2"/>
        <scheme val="major"/>
      </rPr>
      <t>3</t>
    </r>
  </si>
  <si>
    <t>Out of scope</t>
  </si>
  <si>
    <t>Product use: Refrigerant gases (Kyoto Protocol)</t>
  </si>
  <si>
    <t>Product use: Refrigerant gases (non-Kyoto Protocol)</t>
  </si>
  <si>
    <r>
      <rPr>
        <vertAlign val="superscript"/>
        <sz val="11"/>
        <color rgb="FF4A4D4E"/>
        <rFont val="Calibri Light"/>
        <family val="2"/>
        <scheme val="major"/>
      </rPr>
      <t>1</t>
    </r>
    <r>
      <rPr>
        <sz val="9.5"/>
        <color rgb="FF4A4D4E"/>
        <rFont val="Calibri Light"/>
        <family val="2"/>
        <scheme val="major"/>
      </rPr>
      <t xml:space="preserve"> </t>
    </r>
    <r>
      <rPr>
        <i/>
        <sz val="9.5"/>
        <color rgb="FF4A4D4E"/>
        <rFont val="Calibri Light"/>
        <family val="2"/>
        <scheme val="major"/>
      </rPr>
      <t xml:space="preserve">The decrease in stationary fuel emissions, predominantly diesel combusted in generators, was due to a significant decrease in loadshedding during the second half of FY2024.
</t>
    </r>
    <r>
      <rPr>
        <i/>
        <vertAlign val="superscript"/>
        <sz val="11"/>
        <color rgb="FF4A4D4E"/>
        <rFont val="Calibri Light"/>
        <family val="2"/>
        <scheme val="major"/>
      </rPr>
      <t>2</t>
    </r>
    <r>
      <rPr>
        <i/>
        <sz val="9.5"/>
        <color rgb="FF4A4D4E"/>
        <rFont val="Calibri Light"/>
        <family val="2"/>
        <scheme val="major"/>
      </rPr>
      <t xml:space="preserve"> Various contractual instruments are available in the UK and USA. For FY2024, the UK offices used mostly 100% green energy (from a mix of sources backed by UK REGOs or European </t>
    </r>
    <r>
      <rPr>
        <sz val="9.5"/>
        <color rgb="FF4A4D4E"/>
        <rFont val="Calibri Light"/>
        <family val="2"/>
        <scheme val="major"/>
      </rPr>
      <t>GOs)</t>
    </r>
    <r>
      <rPr>
        <i/>
        <sz val="9.5"/>
        <color rgb="FF4A4D4E"/>
        <rFont val="Calibri Light"/>
        <family val="2"/>
        <scheme val="major"/>
      </rPr>
      <t xml:space="preserve"> which met with the GHG Protocol’s Scope 2 Quality Criteria. In addition, SA saw a 135% increase in solar rooftop PV generation from the previous year due to full 12-month generation from 1 Discovery Place and Gqeberha office coming online. No residual mix emission factor is currently available for SA. The location and market-based emissions are therefore identical for SA. In the UK, gas heating consumed at leased premises in multi-tenanted buildings (Bournemouth, London, Better Health and Chicago offices) was categorised as Scope 2 in accordance with the GHG Protocol’s Scope 2 Guidance.
</t>
    </r>
    <r>
      <rPr>
        <i/>
        <vertAlign val="superscript"/>
        <sz val="11"/>
        <color rgb="FF4A4D4E"/>
        <rFont val="Calibri Light"/>
        <family val="2"/>
        <scheme val="major"/>
      </rPr>
      <t>3</t>
    </r>
    <r>
      <rPr>
        <i/>
        <sz val="9.5"/>
        <color rgb="FF4A4D4E"/>
        <rFont val="Calibri Light"/>
        <family val="2"/>
        <scheme val="major"/>
      </rPr>
      <t xml:space="preserve"> The decrease in stationary fuel emissions, predominantly diesel combusted in generators, was due to a significant decrease in loadshedding during the second half of FY2024.
</t>
    </r>
    <r>
      <rPr>
        <i/>
        <vertAlign val="superscript"/>
        <sz val="11"/>
        <color rgb="FF4A4D4E"/>
        <rFont val="Calibri Light"/>
        <family val="2"/>
        <scheme val="major"/>
      </rPr>
      <t>4</t>
    </r>
    <r>
      <rPr>
        <i/>
        <sz val="9.5"/>
        <color rgb="FF4A4D4E"/>
        <rFont val="Calibri Light"/>
        <family val="2"/>
        <scheme val="major"/>
      </rPr>
      <t xml:space="preserve"> The Eskom emission factor used in FY2024 was 3% lower than the previously published Eskom factor.
</t>
    </r>
    <r>
      <rPr>
        <sz val="9.5"/>
        <color rgb="FF4A4D4E"/>
        <rFont val="Calibri Light"/>
        <family val="2"/>
        <scheme val="major"/>
      </rPr>
      <t xml:space="preserve">
To ensure our metrics accurately reflect performance, comparative emissions may be restated and baselines recalculated from time to time due to comparative year data availability, changes in reporting boundary or tariff adjustments.</t>
    </r>
  </si>
  <si>
    <t>*FY2023 parental leave taken was updated to reflect the total number of employees, during the reporting period, that took parental leave including maternity and paternity leave.</t>
  </si>
  <si>
    <t>*Absenteeism rate was for FY2022 and FY2023 was updated to align to the methodology used within SA operations when calculating absenteeism rate.</t>
  </si>
  <si>
    <t>Semi-skilled (staff - Non-management)</t>
  </si>
  <si>
    <t>*Includes Top Management and Senior Management. Refer to the 2024 Governance Report for details regarding the Board of Directors.</t>
  </si>
  <si>
    <t>Top Management (EXCO)</t>
  </si>
  <si>
    <t>Senior Management (General Manager and Deputy General Manager)</t>
  </si>
  <si>
    <t>Professionally Qualified (middle management - Divisional Manager and Manager)</t>
  </si>
  <si>
    <t>Skilled Technical (junior management - Team Leader)</t>
  </si>
  <si>
    <t xml:space="preserve">Discovery uses a calculator that was developed based on the targets set on the EE Plan. Monitoring and evaluation of the implementation of the EE Plan is undertaken across all levels, with roles and responsibilities set at each level. </t>
  </si>
  <si>
    <t>Copies of the Employment Equity Act are displayed in all workplaces. A comprehensive dispute resolution process was developed, with information available to employees through Discovery's policy portal on our intranet.</t>
  </si>
  <si>
    <r>
      <rPr>
        <b/>
        <sz val="9.5"/>
        <color indexed="63"/>
        <rFont val="Calibri Light"/>
        <family val="2"/>
      </rPr>
      <t xml:space="preserve">- </t>
    </r>
    <r>
      <rPr>
        <b/>
        <sz val="9.5"/>
        <color indexed="63"/>
        <rFont val="Calibri"/>
        <family val="2"/>
      </rPr>
      <t>Pension and provident fund:</t>
    </r>
    <r>
      <rPr>
        <b/>
        <sz val="9.5"/>
        <color indexed="63"/>
        <rFont val="Calibri Light"/>
        <family val="2"/>
      </rPr>
      <t xml:space="preserve"> </t>
    </r>
    <r>
      <rPr>
        <sz val="9.5"/>
        <color indexed="63"/>
        <rFont val="Calibri Light"/>
        <family val="2"/>
      </rPr>
      <t xml:space="preserve">Supporting investment towards a regular and reliable income after retirement.
- </t>
    </r>
    <r>
      <rPr>
        <b/>
        <sz val="9.5"/>
        <color indexed="63"/>
        <rFont val="Calibri"/>
        <family val="2"/>
      </rPr>
      <t xml:space="preserve">Group Risk benefits: </t>
    </r>
    <r>
      <rPr>
        <sz val="9.5"/>
        <color indexed="63"/>
        <rFont val="Calibri Light"/>
        <family val="2"/>
      </rPr>
      <t xml:space="preserve">Life Cover Benefit that provides for the beneficiaries in the event of an employee’s death before retirement. Also includes the Spouse Life Cover, Family Funeral Cover, Disability Income Continuation Benefit and Severe Illness Benefit.
- </t>
    </r>
    <r>
      <rPr>
        <b/>
        <sz val="9.5"/>
        <color indexed="63"/>
        <rFont val="Calibri"/>
        <family val="2"/>
      </rPr>
      <t>Group Risk Salary Extender Benefit</t>
    </r>
    <r>
      <rPr>
        <sz val="9.5"/>
        <color indexed="63"/>
        <rFont val="Calibri Light"/>
        <family val="2"/>
      </rPr>
      <t xml:space="preserve">: A lump sum benefit is paid to an adult nominated beneficiary in the event of an employee’s death. This sum is paid out promptly to assist with monthly expenses.
- </t>
    </r>
    <r>
      <rPr>
        <b/>
        <sz val="9.5"/>
        <color indexed="63"/>
        <rFont val="Calibri"/>
        <family val="2"/>
      </rPr>
      <t xml:space="preserve">Financial assistance: </t>
    </r>
    <r>
      <rPr>
        <sz val="9.5"/>
        <color indexed="63"/>
        <rFont val="Calibri Light"/>
        <family val="2"/>
      </rPr>
      <t xml:space="preserve">Access to and discounts on fees for finance-related services such as tax consulting and home loans, as well as access to Discovery Healthy Company financial assistance (which includes budget assistance, and debt counselling and management).
- </t>
    </r>
    <r>
      <rPr>
        <b/>
        <sz val="9.5"/>
        <color indexed="63"/>
        <rFont val="Calibri"/>
        <family val="2"/>
      </rPr>
      <t xml:space="preserve">Medical aid: </t>
    </r>
    <r>
      <rPr>
        <sz val="9.5"/>
        <color indexed="63"/>
        <rFont val="Calibri Light"/>
        <family val="2"/>
      </rPr>
      <t xml:space="preserve">Offered through the DHMS.
- </t>
    </r>
    <r>
      <rPr>
        <b/>
        <sz val="9.5"/>
        <color indexed="63"/>
        <rFont val="Calibri"/>
        <family val="2"/>
      </rPr>
      <t>Discovery Bank:</t>
    </r>
    <r>
      <rPr>
        <sz val="9.5"/>
        <color indexed="63"/>
        <rFont val="Calibri Light"/>
        <family val="2"/>
      </rPr>
      <t xml:space="preserve"> No-fee or discounted bank account fees, dynamic interest rates and access to the Vitality Money programme with benefits incentivising healthy money management.</t>
    </r>
  </si>
  <si>
    <t>Number of employees participating in Wellness Days</t>
  </si>
  <si>
    <t xml:space="preserve">Discovery is not currently unionised and is not covered by any collective bargaining agreements; however, we acknowledge and embrace the rights of workers to freedom of association and collective bargaining as a fundamental labour right. Discovery respects the right to freedom of association in the workplace as an essential ‘enabler’ right that entitles workers to form and join workers’ organisations of their own choice to promote common organisational interests and collective bargaining, and, where allowed by law, to facilitate constructive dialogue. Discovery employees are made aware of this right through the Human Rights Statement which is available on the internal policy portal and website and available to all employees. 
</t>
  </si>
  <si>
    <r>
      <t>*</t>
    </r>
    <r>
      <rPr>
        <i/>
        <sz val="9.5"/>
        <color rgb="FF4A4D4E"/>
        <rFont val="Calibri Light"/>
        <family val="2"/>
        <scheme val="major"/>
      </rPr>
      <t xml:space="preserve">The type of performance appraisals include objective setting, continuous conversations, mid and year end reviews, feedback and feedforward. </t>
    </r>
  </si>
  <si>
    <t>Corporate Social Investment (CSI)</t>
  </si>
  <si>
    <r>
      <rPr>
        <b/>
        <sz val="9.5"/>
        <color indexed="63"/>
        <rFont val="Calibri Light"/>
        <family val="2"/>
      </rPr>
      <t xml:space="preserve">Cumulative number of doctors </t>
    </r>
    <r>
      <rPr>
        <b/>
        <sz val="9.5"/>
        <color rgb="FF333333"/>
        <rFont val="Calibri Light"/>
        <family val="2"/>
      </rPr>
      <t>sponsored</t>
    </r>
    <r>
      <rPr>
        <sz val="9.5"/>
        <color indexed="63"/>
        <rFont val="Calibri Light"/>
        <family val="2"/>
      </rPr>
      <t xml:space="preserve"> since inception that have completed their studies</t>
    </r>
  </si>
  <si>
    <r>
      <rPr>
        <b/>
        <sz val="9.5"/>
        <color indexed="63"/>
        <rFont val="Calibri Light"/>
        <family val="2"/>
      </rPr>
      <t>Cumulative number of doctors</t>
    </r>
    <r>
      <rPr>
        <b/>
        <sz val="9.5"/>
        <color rgb="FF333333"/>
        <rFont val="Calibri Light"/>
        <family val="2"/>
      </rPr>
      <t xml:space="preserve"> sponsored</t>
    </r>
    <r>
      <rPr>
        <sz val="9.5"/>
        <color indexed="63"/>
        <rFont val="Calibri Light"/>
        <family val="2"/>
      </rPr>
      <t xml:space="preserve"> since inception that have not completed their studies / have payment tranches outstanding</t>
    </r>
  </si>
  <si>
    <t>Support to black doctors (annual)</t>
  </si>
  <si>
    <t>Spend on black doctors (annual)</t>
  </si>
  <si>
    <r>
      <t>*</t>
    </r>
    <r>
      <rPr>
        <i/>
        <sz val="9"/>
        <color rgb="FF4A4D4E"/>
        <rFont val="Calibri Light"/>
        <family val="2"/>
      </rPr>
      <t>Includes charitable and community donations. Used exchange rate of 1 GBP = 23.07 ZAR as at 30 June 2024</t>
    </r>
  </si>
  <si>
    <r>
      <t>*</t>
    </r>
    <r>
      <rPr>
        <i/>
        <sz val="9.5"/>
        <color rgb="FF4A4D4E"/>
        <rFont val="Calibri Light"/>
        <family val="2"/>
        <scheme val="major"/>
      </rPr>
      <t>Used exchange rate of 1 GBP = 23.07 ZAR as at 30 June 2024</t>
    </r>
  </si>
  <si>
    <t>The average cost of an hour of all employees time calculated and multiplied by the total hours volunteered to result in total cost of volunteering*</t>
  </si>
  <si>
    <t>Note: Employee volunteering was launched in November 2023, figures up until end of March 2024 only</t>
  </si>
  <si>
    <t>Association for Savings for Investment South Africa (ASISA)</t>
  </si>
  <si>
    <t>Actuarial Society of South Africa (ASSA)</t>
  </si>
  <si>
    <t>Banking Association of South Africa (BASA)</t>
  </si>
  <si>
    <t>Business Unity South Africa (BUSA)</t>
  </si>
  <si>
    <t>Financial Intermediaries Association (FIA)</t>
  </si>
  <si>
    <t>Institute for Retirement Funds Africa (IRFA)</t>
  </si>
  <si>
    <t>National Business Initiative (NBI)</t>
  </si>
  <si>
    <t>Principles for Responsible Investing (PRI)</t>
  </si>
  <si>
    <t>South African Insurance Association (SAIA)</t>
  </si>
  <si>
    <t>NBI Science Based Targets Network Working Group</t>
  </si>
  <si>
    <t>UNGC SA Best Practices for Engaging and Supporting SMEs Committee</t>
  </si>
  <si>
    <r>
      <rPr>
        <sz val="9.5"/>
        <color rgb="FF4A4D4E"/>
        <rFont val="Calibri Light"/>
        <family val="2"/>
        <scheme val="major"/>
      </rPr>
      <t>*</t>
    </r>
    <r>
      <rPr>
        <i/>
        <sz val="9.5"/>
        <color rgb="FF4A4D4E"/>
        <rFont val="Calibri Light"/>
        <family val="2"/>
        <scheme val="major"/>
      </rPr>
      <t xml:space="preserve">Total number of substantiated complaints of breaches of customer privacy </t>
    </r>
    <r>
      <rPr>
        <i/>
        <u/>
        <sz val="9.5"/>
        <color rgb="FF4A4D4E"/>
        <rFont val="Calibri Light"/>
        <family val="2"/>
        <scheme val="major"/>
      </rPr>
      <t>sent</t>
    </r>
    <r>
      <rPr>
        <i/>
        <sz val="9.5"/>
        <color rgb="FF4A4D4E"/>
        <rFont val="Calibri Light"/>
        <family val="2"/>
        <scheme val="major"/>
      </rPr>
      <t xml:space="preserve"> to the regulator.</t>
    </r>
  </si>
  <si>
    <r>
      <t>**</t>
    </r>
    <r>
      <rPr>
        <i/>
        <sz val="9.5"/>
        <color rgb="FF4A4D4E"/>
        <rFont val="Calibri Light"/>
        <family val="2"/>
        <scheme val="major"/>
      </rPr>
      <t>FY2023 figure updated to include completed training only. Privacy related training includes SA and US employees.</t>
    </r>
  </si>
  <si>
    <t>Do No Harm</t>
  </si>
  <si>
    <r>
      <t xml:space="preserve">Discovery's </t>
    </r>
    <r>
      <rPr>
        <b/>
        <sz val="9.5"/>
        <color rgb="FF4A4D4E"/>
        <rFont val="Calibri Light"/>
        <family val="2"/>
        <scheme val="major"/>
      </rPr>
      <t>Human Rights Statement</t>
    </r>
    <r>
      <rPr>
        <sz val="9.5"/>
        <color rgb="FF4A4D4E"/>
        <rFont val="Calibri Light"/>
        <family val="2"/>
        <scheme val="major"/>
      </rPr>
      <t xml:space="preserve">, which provides the necessary disclosures that reflect our commitment and processes relating to human rights and ESG requirements. Our products and services provide the primary pathway for positive change at scale. We support this through strategic social investments, including the Discovery Foundation and Discovery Fund, as well as strong systems of governance and accountability. 
In addition, </t>
    </r>
    <r>
      <rPr>
        <b/>
        <sz val="9.5"/>
        <color rgb="FF4A4D4E"/>
        <rFont val="Calibri Light"/>
        <family val="2"/>
        <scheme val="major"/>
      </rPr>
      <t>Discovery ForGood</t>
    </r>
    <r>
      <rPr>
        <sz val="9.5"/>
        <color rgb="FF4A4D4E"/>
        <rFont val="Calibri Light"/>
        <family val="2"/>
        <scheme val="major"/>
      </rPr>
      <t xml:space="preserve"> is a volunteer programme that enables our employees to contribute to development programmes in targeted communities. Discovery’s Enterprise and Supplier Development Programme aims to help promote and directly support the development of innovative entrepreneurial talent across its various business areas. </t>
    </r>
  </si>
  <si>
    <r>
      <t xml:space="preserve">Discovery has a board-approved </t>
    </r>
    <r>
      <rPr>
        <b/>
        <sz val="9.5"/>
        <color rgb="FF4A4D4E"/>
        <rFont val="Calibri Light"/>
        <family val="2"/>
        <scheme val="major"/>
      </rPr>
      <t>Share Trading and Price-sensitive Information Policy</t>
    </r>
    <r>
      <rPr>
        <sz val="9.5"/>
        <color rgb="FF4A4D4E"/>
        <rFont val="Calibri Light"/>
        <family val="2"/>
        <scheme val="major"/>
      </rPr>
      <t xml:space="preserve">. Reminders are sent to all staff on prohibition of trading in securities during defined financial or cautionary closed periods during such periods. In addition, we implemented compulsory training from 2022. </t>
    </r>
  </si>
  <si>
    <r>
      <t>A board approved</t>
    </r>
    <r>
      <rPr>
        <b/>
        <sz val="9.5"/>
        <color rgb="FF4A4D4E"/>
        <rFont val="Calibri Light"/>
        <family val="2"/>
        <scheme val="major"/>
      </rPr>
      <t xml:space="preserve"> Conflicts of Interest Policy</t>
    </r>
    <r>
      <rPr>
        <sz val="9.5"/>
        <color rgb="FF4A4D4E"/>
        <rFont val="Calibri Light"/>
        <family val="2"/>
        <scheme val="major"/>
      </rPr>
      <t xml:space="preserve"> with attestations is in place. In addition, conflicts of interest has been included in compulsory annual training. </t>
    </r>
  </si>
  <si>
    <t>a. Total number of significant instances of non-compliance with laws and regulations:
i. instances for which fines were incurred;
ii. instances for which non-monetary sanctions were incurred;</t>
  </si>
  <si>
    <t>b. Total number and the monetary value of fines for instances of noncompliance with laws and regulations that were paid
i. fines for instances of non-compliance with laws and regulations that occurred in the current reporting period;
ii. fines for instances of non-compliance with laws and regulations that occurred in previous reporting periods;</t>
  </si>
  <si>
    <t>a. Significant fines and non-monetary sanctions for non-compliance with environmental laws and/or regulations in terms of:
Total monetary value of significant fines
Total number of non-monetary sanctions;
Cases brought through dispute resolution mechanisms.</t>
  </si>
  <si>
    <t>b. Total number and the monetary value of fines for instances of non-compliance with laws and regulations that were paid:
i. fines for instances of non-compliance with laws and regulations that occurred in the current reporting period;
ii. fines for instances of non-compliance with laws and regulations that occurred in previous reporting periods;</t>
  </si>
  <si>
    <t>Total amount of monetary losses incurred during the reporting period as a result of legal proceedings associated with data security and privacy.</t>
  </si>
  <si>
    <t>All non-compliance indicators above are audited annually by Discovery's external auditor, Nexia SAB&amp;T, on a limited assurance basis. The audit includes assurance of the compliance system/process regarding the reporting of non-compliance incidents as per the compliance framework.
Discovery has not identified any non-compliance with the above mentioned laws and regulations during the FY2024.</t>
  </si>
  <si>
    <r>
      <rPr>
        <i/>
        <vertAlign val="superscript"/>
        <sz val="9.5"/>
        <color theme="3"/>
        <rFont val="Calibri Light"/>
        <family val="2"/>
        <scheme val="major"/>
      </rPr>
      <t>1</t>
    </r>
    <r>
      <rPr>
        <i/>
        <sz val="9.5"/>
        <color theme="3"/>
        <rFont val="Calibri Light"/>
        <family val="2"/>
        <scheme val="major"/>
      </rPr>
      <t>These figures represent settlement amounts outside the adjucation process</t>
    </r>
  </si>
  <si>
    <r>
      <rPr>
        <i/>
        <vertAlign val="superscript"/>
        <sz val="9.5"/>
        <color theme="3"/>
        <rFont val="Calibri Light"/>
        <family val="2"/>
        <scheme val="major"/>
      </rPr>
      <t>2</t>
    </r>
    <r>
      <rPr>
        <i/>
        <sz val="9.5"/>
        <color theme="3"/>
        <rFont val="Calibri Light"/>
        <family val="2"/>
        <scheme val="major"/>
      </rPr>
      <t>Used exchange rate of 1 GBP = 23.07 ZAR as at 30 June 2024</t>
    </r>
  </si>
  <si>
    <r>
      <t>Total amount of monetary losses incurred during the reporting period as a result of legal proceedings associated with data security and privacy. (ZAR)</t>
    </r>
    <r>
      <rPr>
        <vertAlign val="superscript"/>
        <sz val="9.5"/>
        <color rgb="FF4A4D4E"/>
        <rFont val="Calibri Light"/>
        <family val="2"/>
        <scheme val="major"/>
      </rPr>
      <t>1,2</t>
    </r>
  </si>
  <si>
    <t>a. Total number of incidents of discrimination during the reporting period (including harassment incidents from FY2024)</t>
  </si>
  <si>
    <t>*FY2023 figure and definition was updated to an annual figure and no longer cumulative per prior year’s figures.</t>
  </si>
  <si>
    <t>Discovery’ Political Funding Policy was approved by the Social and Ethics Committee and Discovery Limited Board Committee.</t>
  </si>
  <si>
    <t>1.57 complaints per 1 000 policies (FY2023: 1.78)</t>
  </si>
  <si>
    <t>2.6 complaints per 1 000 claims as published by the Ombudsman for Short Term Insurance (OSTI) (FY2023: 2.8)</t>
  </si>
  <si>
    <t>Client based research (CBR) score (out of 5): 4.88 (FY2023: 4.83)</t>
  </si>
  <si>
    <r>
      <t>Member-based ratings (out of 10): 8.6</t>
    </r>
    <r>
      <rPr>
        <sz val="9.5"/>
        <color indexed="63"/>
        <rFont val="Calibri Light"/>
        <family val="2"/>
      </rPr>
      <t xml:space="preserve"> (FY2023: 8.87)</t>
    </r>
  </si>
  <si>
    <r>
      <t>Member-based ratings (out of 10): 9.29</t>
    </r>
    <r>
      <rPr>
        <sz val="9.5"/>
        <color indexed="63"/>
        <rFont val="Calibri Light"/>
        <family val="2"/>
      </rPr>
      <t xml:space="preserve"> (FY2023: 8.99)</t>
    </r>
  </si>
  <si>
    <t>Employee Handbook</t>
  </si>
  <si>
    <t>Transformation Policy</t>
  </si>
  <si>
    <t>The policy sets out the principles for the nomination of directors within Discovery Limited, the principles in place to promote diversity within its Board, as well as the principles followed to evaluate the performance of the individual directors and collective Board and its committees. The Policy provides specific race and gender targets for the Discovery Board of Directors. 
Last review: 1 March 2022</t>
  </si>
  <si>
    <t>This applies to Discovery Limited and all local and international subsidiaries where Discovery has management control (collectively referred to as the Discovery Group). If the policy conflicts with legislation, legislation must prevail. Matters in the handbook are applicable to all employees of the Discovery Group, including part time, fixed term, temporary employees, contractors, suppliers and employees. 
Last review: May 2020</t>
  </si>
  <si>
    <t>The policy aims to build consensus within Discovery about the importance of B-BBEE for the Discovery Group, our stakeholders and South Africa. It also aims to develop an understanding of the difference between effective transformation and compliance, and how to ensure that we are driven by the former and cater for the latter. 
Last review: August 2020</t>
  </si>
  <si>
    <t>The Procurement Policy details how the procurement (acquisition/sourcing) of goods and/or services is to be performed and managed within Discovery and provides a framework for good governance and ethical decision making. 
Last review: April 2022</t>
  </si>
  <si>
    <t>The policy sets out the high-level philosophy and guiding principles for effective risk management to ensure that risks that could significantly impact the ability of Discovery to meet its objectives are identified, measured, monitored, managed, priced, mitigated, communicated and reported. 
The Policy supports and facilitates high quality management of risk exposures appropriate to the nature and scale of the universe of risks faced by the Group. The policy defines the principles and approach to risk management as well as the roles and responsibilities of the day-to-day risk and control environment. 
Last review: July 2023</t>
  </si>
  <si>
    <t>This policy provides for appropriate risk management of financial crime across the Discovery Group, including the investigation of any situation or transaction where a suspicion of financial crime arises, whether internally or externally and regardless of the status or stature of implicated persons. Any investigations are conducted in a transparent and fair manner, considering constitutional rights.
Last review: March 2021</t>
  </si>
  <si>
    <t xml:space="preserve">Human Rights Statement </t>
  </si>
  <si>
    <r>
      <t xml:space="preserve">Sets out Discovery’s principles for Responsible Investment to align the investment philosophy with the relevant principles and industry codes of best practice. 
</t>
    </r>
    <r>
      <rPr>
        <sz val="9.5"/>
        <color indexed="63"/>
        <rFont val="Calibri Light"/>
        <family val="2"/>
      </rPr>
      <t>Last review: July 2023</t>
    </r>
  </si>
  <si>
    <t>Any employee with reason to believe that there has been fraud, corruption or malpractice within Discovery must report such a concern, regardless of whether the fraud, corruption or malpractice may impact the business of Discovery.
Last review: April 2020</t>
  </si>
  <si>
    <t>Whistle-blowing Policy</t>
  </si>
  <si>
    <t>Last reviewed: October 2022</t>
  </si>
  <si>
    <t>Last reviewed: This statement is reviewed and updated on our public website annually. This statement covers our business operations during the year ending 30 June 2023</t>
  </si>
  <si>
    <t>Vitality UK seeks to ensure that human trafficking and slavery do not form part of our supply chains. We strongly oppose any use of slavery or human trafficking in the provision of our services and promote ethical and lawful business practices within our workplace. Vitality will not tolerate or condone any form of policy or practice that constitutes human trafficking or slavery in any part of our organisation. This policy complies with the UK Modern Slavery Act 2015.</t>
  </si>
  <si>
    <t>Vitality UK is committed to protecting personal information. This Privacy Notice sets out what information is collected by Vitality, how we use it and the choices and controls clients have.</t>
  </si>
  <si>
    <t>Published in 2024</t>
  </si>
  <si>
    <t>The code outlines what Vitality UK believes in, how our employees view and conduct themselves in regard to our Supplier base, outlines the way Vitality will interact with Suppliers globally, and outlines how our Suppliers can expect to be treated.</t>
  </si>
  <si>
    <t>The Vitality UK Data Privacy Notice sets out the third party recipients of data.</t>
  </si>
  <si>
    <t>Policy commitments: reference - Precautionary Principle</t>
  </si>
  <si>
    <t>Average number of active doctors /practitioners that logged in at least 8 days and accessed at least 8 unique Electronic Health Record's in a calendar month</t>
  </si>
  <si>
    <t>Healthy Company</t>
  </si>
  <si>
    <t xml:space="preserve">Engagement rate  - Total interactions/ Number of Discovery lives on the offering </t>
  </si>
  <si>
    <t>*Used exchange rate of 1 GBP = 23.07 ZAR as at 30 June 2024</t>
  </si>
  <si>
    <t>Customer satisfaction as measured by claims interaction survey where clients rate their claims service out of 10.</t>
  </si>
  <si>
    <t>Discovery Insure (DI) fatality rate vs RSA population</t>
  </si>
  <si>
    <t>DI fatality rate vs RSA population</t>
  </si>
  <si>
    <t xml:space="preserve">RSA - 22.2 deaths per 100,000
DI - 9.57 deaths per 100,000 </t>
  </si>
  <si>
    <t>Energy (SA, UK and US)</t>
  </si>
  <si>
    <t>Not applicable (N/A) - Discovery SA does not have these types of employees/contracts
Notes:
1. Numbers are reported in headcount, at the end of each reporting period (as at 30 June). Total headcount includes permanent and non-permanent employees.
2. Permanent/full-time employees include permanent and medically boarded employees contracted by Discovery for an indefinite period, working 37.5 hours per week with employee benefits.
3. Temporary/non-permanent employees are employed for a temporary period, usually employed for 6 months or more. These include fixed term contractors, learners and interns contracted by Discovery and Workplace Integrated Learning students.
4. In FY2023 and prior year reporting periods we disclosed part-time employees, however, in FY2024, the categorization of our employees were reconsidered to align to the GRI standards and definitions of employees. Therefore, the headcount data now follows the above table.
5. Workers who are not employees are defined as other employees who do not fall within the permanent and non-permanent categories and usually paid by procurement. These include independent contractors contracted by another company, trusted partner, franchise, learner and intern contracted by other agents with/without benefits, contingent or franchise staff. The main type of worker includes an individual that is employed by another company and renders a temporary or project driven service to Discovery. Numbers are reported in headcount at the end of the reporting period (as at 30 June).
No significant fluctuations were identified in the headcount numbers during the reporting period.</t>
  </si>
  <si>
    <t>Note that the UK data does not include 13 interns who were with us for 6 weeks over June 2024 and July 2024 in our employee headcount, across all UK employee indicators
Not applicable (N/A) – Vitality UK does not have these types of employees
Notes:
1. Numbers are reported in headcount, at the end of the reporting period (as at 30 June). Total headcount includes permanent and non-permanent employees. 
2. Permanent/full-time employees include permanent employees contracted by Vitality UK for an indefinite period, working their full contracted hours per week with employee benefits.
3. Temporary/non-permanent employees are employed for a temporary period, usually employed for 6 months or more.
4. Part-time employees include anyone working less than the full-time equivalent (FTE) hours for a role.
5. Workers who are not employees are defined as other employees outside of permanent and non-permanent categories, usually paid by procurement. These include independent contractors contracted by another company, trusted partner, franchise, learner and intern contracted by other, agents with/without benefits, contingent or franchise staff. The main type of worker includes an individual that is employed by another companyand renders a temporary or project driven services to Vitality UK.
No significant fluctuations were identified in the headcount numbers during the reporting period.</t>
  </si>
  <si>
    <t>Not applicable (N/A) - Vitality US does not have these types of employees
Notes:
1. Numbers are reported in headcount, at the end of the reporting period (as at 30 June). Total headcount includes permanent employees (full-time and part-time).
2. Permanent/full-time employees include benefit eligible employees, employed at-will by Vitality, who are working 40 hours per week.
3. Permanent/Part-time employees include employees who are not benefit eligible, employed at-will by vitality, who are working less than 30 hours per week.
4. Workers who are not employees are defined as other employees outside of permanent (full time and part time) employee categories. These include independent contractors and those contracted by another company.
No significant fluctuations were identified in the headcount numbers during the reporting period.</t>
  </si>
  <si>
    <t>Semi-skilled (non-management - Staff)</t>
  </si>
  <si>
    <t>The Social and Ethics Committee and Employment Equity Consultative Forums (EECF's) receive a quarterly report on performance against set EE targets. The EECF's partner with the respective business unit to formulate relevant solutions.</t>
  </si>
  <si>
    <t>In compliance with the Employment Equity Act, Discovery consulted on the Act's Section 19 analysis. The process for developing the plan and the final plan through the EECFs have been established for each operational subsidiary and support division.</t>
  </si>
  <si>
    <t>As required by Section 24 of the Employment Equity Act, Discovery has appointed EE senior managers responsible for leading and monitoring the EE Plan at Discovery Group level. Our Group Chief People Officer (Zimkhitha Saungweme) reports to the Group CEO and Group Chief People Experience Officer (Steven Teasdale) reports to the Group Chief People Officer. In addition, the CEO of each business area is accountable for ensuring procedural and substantive compliance in the business and that employment equity is part of the performance scorecard of all senior managers.</t>
  </si>
  <si>
    <t>Discovery's diversity workforce profile measured against our EE Plan: Year 4 targets and performance</t>
  </si>
  <si>
    <t>Discovery's diversity workforce profile measured against our EE Plan: Year 3 targets and performance</t>
  </si>
  <si>
    <t>Discovery's diversity workforce profile measured against our EE Plan: Year 2 targets and performance</t>
  </si>
  <si>
    <t>Discovery's diversity workforce profile measured against our EE Plan: Year 1 targets and performance</t>
  </si>
  <si>
    <t>*While it is evident that Discovery is not on par with NEAP levels, we are encouraged that the variance (whether positive (underrepresented), or negative (overrepresented)) are within a range of 10%, except for African males.</t>
  </si>
  <si>
    <t>*Discovery aims to make incremental progress towards a workforce that reflects South Africa’s NEAP at every level. Efforts are in place to mirror the NEAP as much as possible were necessary.</t>
  </si>
  <si>
    <t>- Per leave cycle</t>
  </si>
  <si>
    <t>Discovery’s Grievance Policy sets out our definition of a grievance, principles (including that grievances may be lodged without any prejudice or victimisation, and that, where possible, confidentiality be protected), the stages of complaint and grievance procedures (including escalation from informal to formal complaint, accessing an Industrial Relations Adviser, representation in a hearing, and further action or escalation if unresolved), and applicability to all to Discovery people (including executive and non-executive directors, and management), including local and international operations where Discovery has management control.</t>
  </si>
  <si>
    <t>There was no major merger or acquisition activity in the reporting period that affected a large proportion of employees. In addition, there were no major layoffs over the past year that affected employees. Notice for significant operational changes which are typically life changing is anything from three to six months and in certain instances even longer.</t>
  </si>
  <si>
    <t>Discovery recognises the rights of its employees as enshrined in the Constitution of the Republic of South Africa. In addition to the rights of employees to freedom of association and collective bargaining, Discovery does not engage in child, forced, compulsory labour and/ or modern slavery and ensures that labour standards and employment-related policies are made available to Discovery employees through the internal policy portal.
Discovery engages with employees to understand the link between workplace health and productivity. We encourage self and team development through various study bursaries and a world-class learning centre on our premises. As our employees are core to our growth and success, we prioritise their health and wellbeing. Our employees’ working hours are aligned with local legislation and international best practice. We believe this contributes to healthier and happier families and communities beyond the office.
Discovery employees are held to the highest personal and moral standards to ensure that their conduct does not damage Discovery’s image or reputation. Employees can anonymously report all concerns to the Ethics Hotline.</t>
  </si>
  <si>
    <t>Unemployed skills programmes (persons with disabilities (PWD))</t>
  </si>
  <si>
    <r>
      <t>*</t>
    </r>
    <r>
      <rPr>
        <i/>
        <sz val="9.5"/>
        <color rgb="FF4A4D4E"/>
        <rFont val="Calibri Light"/>
        <family val="2"/>
        <scheme val="major"/>
      </rPr>
      <t>Averages based on headcount as at 30 June 2024</t>
    </r>
  </si>
  <si>
    <t xml:space="preserve">Women in Finance Charter </t>
  </si>
  <si>
    <t xml:space="preserve">Race at Work Charter </t>
  </si>
  <si>
    <t>UNEP FI  Principles for Sustainable Insurance (PSI)</t>
  </si>
  <si>
    <t>Financial Crime</t>
  </si>
  <si>
    <t>Discovery has zero tolerance towards financial crime (money laundering, terrorist financing, proliferation financing, anti-bribery, corruption and fraud) and is committed to adhering to all applicable legal and regulatory requirements, the highest professional and ethical standards and our  values. We have implemented robust risk-based principles, procedures, controls, systems, and standards of the management of financial crime risks to ensure the possible risk of being abused by money launderers are identified and reported.</t>
  </si>
  <si>
    <r>
      <t xml:space="preserve">2 </t>
    </r>
    <r>
      <rPr>
        <sz val="9.5"/>
        <color rgb="FF4A4D4E"/>
        <rFont val="Calibri Light"/>
        <family val="2"/>
        <scheme val="major"/>
      </rPr>
      <t>(i</t>
    </r>
    <r>
      <rPr>
        <sz val="9"/>
        <color rgb="FF4A4D4E"/>
        <rFont val="Calibri Light"/>
        <family val="2"/>
        <scheme val="major"/>
      </rPr>
      <t>ncidents no longer subject to action)</t>
    </r>
    <r>
      <rPr>
        <b/>
        <sz val="9.5"/>
        <color rgb="FF4A4D4E"/>
        <rFont val="Calibri Light"/>
        <family val="2"/>
        <scheme val="major"/>
      </rPr>
      <t xml:space="preserve">
1 </t>
    </r>
    <r>
      <rPr>
        <sz val="9.5"/>
        <color rgb="FF4A4D4E"/>
        <rFont val="Calibri Light"/>
        <family val="2"/>
        <scheme val="major"/>
      </rPr>
      <t>(r</t>
    </r>
    <r>
      <rPr>
        <sz val="9"/>
        <color rgb="FF4A4D4E"/>
        <rFont val="Calibri Light"/>
        <family val="2"/>
        <scheme val="major"/>
      </rPr>
      <t>emediation plan being implemented)</t>
    </r>
    <r>
      <rPr>
        <b/>
        <sz val="9.5"/>
        <color rgb="FF4A4D4E"/>
        <rFont val="Calibri Light"/>
        <family val="2"/>
        <scheme val="major"/>
      </rPr>
      <t xml:space="preserve"> </t>
    </r>
  </si>
  <si>
    <t>All incidents no longer subject to action</t>
  </si>
  <si>
    <t>*In line with Discovery’s values of being a force for good, payments were made to the two major political parties of R500,000 each to support their respective electioneering campaigns in the interest of furthering the democracy of the Republic of South Africa. A further R500,000 was donated to the Multiparty Democracy Fund to help support its efforts during the 2024 general elections.</t>
  </si>
  <si>
    <t>Anti-bribery and corruption training</t>
  </si>
  <si>
    <t>While the term "Precautionary Principle" is not explicitly publicly disclosed, Discovery’s governance and risk management practices exhibit a precautionary approach, especially in relation to environmental and climate-related risks, incorporating elements that resemble the spirit of the Precautionary Principle.
Discovery’s Board of Directors oversee a comprehensive risk management framework, which includes the evaluation of economic, environmental, social, and governance (ESG) risks. This framework is designed to ensure that the company anticipates, mitigates, and manages potential risks that could impact the organisation. The integration of ESG considerations into strategic decisions, as well as the focus on climate-related risks, demonstrates a forward-looking approach aimed at minimising potential adverse impacts before they occur.
Discovery’s Climate Change Strategy, as overseen by the Board, aligns with global and national climate imperatives, suggesting a cautious approach to environmental risks. This strategy, which supports the recommendations of the Task Force on Climate-related Financial Disclosures (TCFD), indicates that Discovery is proactive in addressing uncertainties related to climate change, which is consistent with the principles of precaution.</t>
  </si>
  <si>
    <t>*For FY2024, updated the indicator to reflect number of litres/trips discounted</t>
  </si>
  <si>
    <r>
      <t xml:space="preserve">The Board of Directors recognises that financial crime is a threat to the Discovery Group. The Board is committed to acting honestly, ethically, professionally, fairly and with integrity in its business dealings and relationships. The Anti-corruption Policy sets out the details of our governance, processes and management actions to ensure the integrity of the group and its interactions. The policy applies to Discovery Limited and its subsidiaries (“the Group”) including business partners (i.e. suppliers).
The ABC Policy includes and defines:
</t>
    </r>
    <r>
      <rPr>
        <b/>
        <sz val="9.5"/>
        <color rgb="FF4A4D4E"/>
        <rFont val="Calibri Light"/>
        <family val="2"/>
      </rPr>
      <t>Bribe:</t>
    </r>
    <r>
      <rPr>
        <sz val="9.5"/>
        <color rgb="FF4A4D4E"/>
        <rFont val="Calibri Light"/>
        <family val="2"/>
      </rPr>
      <t xml:space="preserve"> A bribe is an inducement or reward offered, promised, or provided in order to gain any commercial, contractual, regulatory or personal advantage. A bribe could be a financial or other advantage, with the intention that a "relevant function or activity" should be performed "improperly" as a result. A bribe may be monetary or non-monetary, tangible or intangible. A bribe may take the form of, or be facilitated through payments of money, gifts or entertainment, discounts, loans and/or financing given on non-commercial terms, rebates or kickbacks in relation to services provided, overpayments to business partners, use of assets at a discount or free of charge, sponsorships, charitable contributions and community investments, political contributions, employment or internships, or information or assistance. 
</t>
    </r>
    <r>
      <rPr>
        <b/>
        <sz val="9.5"/>
        <color rgb="FF4A4D4E"/>
        <rFont val="Calibri Light"/>
        <family val="2"/>
      </rPr>
      <t>Corruption:</t>
    </r>
    <r>
      <rPr>
        <sz val="9.5"/>
        <color rgb="FF4A4D4E"/>
        <rFont val="Calibri Light"/>
        <family val="2"/>
      </rPr>
      <t xml:space="preserve"> Corruption is defined as an act of accepting or offering any gratification from any other person whether for the benefit of that person or any other person in order to influence the other person to act in a manner that is illegal, dishonest, unauthorised, incomplete, biased or in a manner that results in the misuse or selling of information. This is applicable to both public officials and private individuals. 
</t>
    </r>
    <r>
      <rPr>
        <b/>
        <sz val="9.5"/>
        <color rgb="FF4A4D4E"/>
        <rFont val="Calibri Light"/>
        <family val="2"/>
      </rPr>
      <t>Facilitation payments</t>
    </r>
    <r>
      <rPr>
        <sz val="9.5"/>
        <color rgb="FF4A4D4E"/>
        <rFont val="Calibri Light"/>
        <family val="2"/>
      </rPr>
      <t xml:space="preserve">: In certain jurisdictions, public officials may request small payments, known as facilitation payments to expedite or to secure the performance of a routine governmental action such as issuing permits, licenses, or other official documents. Facilitation payments are a form of bribery.
</t>
    </r>
    <r>
      <rPr>
        <b/>
        <sz val="9.5"/>
        <color rgb="FF4A4D4E"/>
        <rFont val="Calibri Light"/>
        <family val="2"/>
      </rPr>
      <t>Incident investigation and corrective action:</t>
    </r>
    <r>
      <rPr>
        <sz val="9.5"/>
        <color rgb="FF4A4D4E"/>
        <rFont val="Calibri Light"/>
        <family val="2"/>
      </rPr>
      <t xml:space="preserve"> Depending on the severity of the breach, consequences may range from a warning to termination of employment. All instances of non-compliance with this policy will be included within the regular risk and compliance reporting processes and reported to the relevant board committee.
</t>
    </r>
    <r>
      <rPr>
        <b/>
        <sz val="9.5"/>
        <color rgb="FF4A4D4E"/>
        <rFont val="Calibri Light"/>
        <family val="2"/>
      </rPr>
      <t xml:space="preserve">Political Funding: </t>
    </r>
    <r>
      <rPr>
        <sz val="9.5"/>
        <color rgb="FF4A4D4E"/>
        <rFont val="Calibri Light"/>
        <family val="2"/>
      </rPr>
      <t>We do not seek to influence the political process through improper means. Contributions to political campaigns, parties, candidates, or politically affiliated organisations strictly adhere to our Group Political Funding Policy.
The policy was approved by the Discovery Limited Risk and Compliance Committee.
Last reviewed: April 2023</t>
    </r>
  </si>
  <si>
    <t>Discovery has been assessed against the NIST Cybersecurity Framework and have aligned our security improvement programmes and activities to this Framework. Discovery’s central Information Governance and Security function and Vitality Group are certified in
ISO 27001:2022, the global standard on information security management. VitalityHealth within Vitality UK is certified to ISO 27001:2013, and is in the process of transitioning to the 2022 version.
We ensure that third-party data processors comply with the conditions set out in privacy legislation where contracts are required for the secure processing of personal information. Further processing by the third party through a sub processor is the responsibility of the main third party.
We monitor our third-party data processors through our privacy information management system, including completing self-assessments by third parties and due diligence through our Information Security Officers.
Privacy requests from clients or members are managed through our privacy information management system, and we have participated in the request by the Information Regulator of South Africa, to provide statistics on these requests during the year.</t>
  </si>
  <si>
    <r>
      <t>Discovery has an Occupational Health and Safety (OHS) management system based on the Occupational Health and Safety Act and its sub regulations, and the requirements of the Compensation for Occupational Injuries and Diseases Act. Our Health and Safety Policy sets out guidelines to ensure that Discovery is a healthy and safe environment and is available to all employees via Discovery's internal policy portal.
The system comprehensively covers the relevant regulations across the Health and Safety Policy (including medical emergency and emergency preparedness, work accident reporting and investigation, training, Health and Safety Committees and teams, inspections), contractor control (including preventative maintenance, staff and contractor induction, and non-conformance) and audits (particularly hygiene compliance audits and OHS audits where possible). 
The system has been implemented based on recognised risk management. It covers all employees, contactors and visitors to our Discovery sites nationally. Contractors are evaluated by our work permit system where risk assessments, qualifications, and legal appointments are certified and safety standards insured. Without an approved work permit, contractors are not permitted to access a site.
The Discovery OHS team works in collaboration with Discovery’s Compliance and Risk departments as required. Our processes are monitored/ audited internally by Group Compliance.
Internal Inspections</t>
    </r>
    <r>
      <rPr>
        <sz val="9.5"/>
        <color indexed="63"/>
        <rFont val="Calibri Light"/>
        <family val="2"/>
      </rPr>
      <t xml:space="preserve"> are conducted by trained OHS representatives who cover all sites to identify hazards, answer queries from employees and identify any issues of non-compliance. All issues are logged, added to inspection sheets, and uploaded to our IT help desk. Issues found, or not resolved, are discussed in relevant OHS committees and escalated to the OHS department. A monthly check is performed by the OHS administrator to ensure that floor inspections are completed.
A preventative maintenance schedule is in place to ensure all equipment is inspected and serviced at pre-determined intervals. Any potential hazards are escalated to management and the Technical Committee. Meetings are held between the Technical department and OHS team.
Representatives at all sites can raise non-compliances with their OHS representative, and all employees can log faults. We have procedures to investigate work-related injuries, ill health, diseases and incidents.
Health and Safety Representatives are nominated and elected by their respective departments to represent them in departmental meetings. We also provide feedback to executives on the Health and Safety performance of each business unit, reviewing performance once a year. OHS training is provided to employees and/or other relevant parties to raise awareness and reduce operational health &amp; safety incidents.
Applicable First Aid, Safety, Health and Environment, firefighting and inspection training is provided. Representatives are equipped to assist with medical emergencies and evacuation and attend Health and Safety Committee meetings, providing feedback to their business units. An incentive programme is in place based on performance of Representatives.  </t>
    </r>
  </si>
  <si>
    <t>Total number of people that have received and completed training on anti-corruption*</t>
  </si>
  <si>
    <t>*Training includes our Group-wide Anti-Bribery and Corruption Policy, financial crime, including anti-money laundering, anti-bribery, anti-corruption and terrorist financing. Training is offered to all employees including non-permanent employees and contractors (other).</t>
  </si>
  <si>
    <t>Total number of people that have received and completed training on anti-corruption</t>
  </si>
  <si>
    <t>Our leadership development and executive development programmes include specific themes on leading and managing in a fast-changing and complex world. 
Key leadership development initiatives undertaken in FY2024 include:</t>
  </si>
  <si>
    <t>*Training relates to financial crime, including anti-money laundering, anti-bribery and anti-corruption, terrorist financing. Training is offered to all employees incl. non-permanent and contractors (eg. IFA).</t>
  </si>
  <si>
    <t>*CLR calculated as the expected credit loss (ECL) charge, excluding overlays, on the year-end advances balance</t>
  </si>
  <si>
    <t>Health</t>
  </si>
  <si>
    <t>Overall employee turnover rate (based on average number of employees)</t>
  </si>
  <si>
    <t>New hire rate (%)  (based on average number of employees)</t>
  </si>
  <si>
    <r>
      <t xml:space="preserve">New employee hires by gender </t>
    </r>
    <r>
      <rPr>
        <sz val="9.5"/>
        <color rgb="FF4472C4"/>
        <rFont val="Calibri Light"/>
        <family val="2"/>
        <scheme val="major"/>
      </rPr>
      <t>(based on average number of females and males)</t>
    </r>
  </si>
  <si>
    <t xml:space="preserve">New employee hires by age group </t>
  </si>
  <si>
    <r>
      <t xml:space="preserve">Employee turnover by gender </t>
    </r>
    <r>
      <rPr>
        <sz val="9.5"/>
        <color rgb="FF4472C4"/>
        <rFont val="Calibri Light"/>
        <family val="2"/>
        <scheme val="major"/>
      </rPr>
      <t>(based on average number of females and males)</t>
    </r>
  </si>
  <si>
    <r>
      <t>New employee hires by gender</t>
    </r>
    <r>
      <rPr>
        <sz val="9.5"/>
        <color rgb="FF4472C4"/>
        <rFont val="Calibri Light"/>
        <family val="2"/>
        <scheme val="major"/>
      </rPr>
      <t xml:space="preserve"> (based on average number of females and males)</t>
    </r>
  </si>
  <si>
    <t>New hire rate (%) (based on average number of employees)</t>
  </si>
  <si>
    <t>Voluntary employee turnover by gender</t>
  </si>
  <si>
    <t>Training and Development</t>
  </si>
  <si>
    <t>Climate-related Performance</t>
  </si>
  <si>
    <t>Greenhouse Gas (GHG) Emissions</t>
  </si>
  <si>
    <t xml:space="preserve">Employee Profile </t>
  </si>
  <si>
    <t xml:space="preserve">Employee Wellbeing and Benefits </t>
  </si>
  <si>
    <t>Employee Relations</t>
  </si>
  <si>
    <t>Data Security and Client Privacy</t>
  </si>
  <si>
    <t>Occupational Health and Safety</t>
  </si>
  <si>
    <t>Product Governance</t>
  </si>
  <si>
    <t>Policies and Frameworks</t>
  </si>
  <si>
    <t>Total number of legal actions pending or completed during the reporting period regarding anti-competitive behavior and violations of anti-trust and monopoly legislation in which the organization has been identified as a participant.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</si>
</sst>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
    <numFmt numFmtId="8" formatCode="&quot;R&quot;\ #,##0.00;[Red]&quot;R&quot;\ \-#,##0.00"/>
    <numFmt numFmtId="44" formatCode="_ &quot;R&quot;\ * #,##0.00_ ;_ &quot;R&quot;\ * \-#,##0.00_ ;_ &quot;R&quot;\ * &quot;-&quot;??_ ;_ @_ "/>
    <numFmt numFmtId="43" formatCode="_ * #,##0.00_ ;_ * \-#,##0.00_ ;_ * &quot;-&quot;??_ ;_ @_ "/>
    <numFmt numFmtId="164" formatCode="_(* #,##0.00_);_(* \(#,##0.00\);_(* &quot;-&quot;??_);_(@_)"/>
    <numFmt numFmtId="165" formatCode="_-* #,##0.00_-;\-* #,##0.00_-;_-* &quot;-&quot;??_-;_-@_-"/>
    <numFmt numFmtId="166" formatCode="_-* #,##0_-;\-* #,##0_-;_-* &quot;-&quot;??_-;_-@_-"/>
    <numFmt numFmtId="167" formatCode="0.0"/>
    <numFmt numFmtId="168" formatCode="0.0%"/>
    <numFmt numFmtId="169" formatCode="[$-1C09]dd\ mmmm\ yyyy;@"/>
    <numFmt numFmtId="170" formatCode="_ * #,##0_ ;_ * \-#,##0_ ;_ * &quot;-&quot;??_ ;_ @_ "/>
    <numFmt numFmtId="171" formatCode="&quot;R&quot;\ #,##0.00"/>
    <numFmt numFmtId="172" formatCode="0.000%"/>
    <numFmt numFmtId="173" formatCode="_-* #,##0.0_-;\-* #,##0.0_-;_-* &quot;-&quot;??_-;_-@_-"/>
    <numFmt numFmtId="174" formatCode="_-[$£-809]* #,##0.00_-;\-[$£-809]* #,##0.00_-;_-[$£-809]* &quot;-&quot;??_-;_-@_-"/>
    <numFmt numFmtId="175" formatCode="_-* #,##0.000_-;\-* #,##0.000_-;_-* &quot;-&quot;??_-;_-@_-"/>
    <numFmt numFmtId="176" formatCode="&quot;R&quot;#,##0"/>
    <numFmt numFmtId="177" formatCode="&quot;R&quot;\ #,##0"/>
    <numFmt numFmtId="178" formatCode="_([$ZAR]\ * #,##0_);_([$ZAR]\ * \(#,##0\);_([$ZAR]\ * &quot;-&quot;??_);_(@_)"/>
  </numFmts>
  <fonts count="156">
    <font>
      <sz val="9.5"/>
      <color theme="3"/>
      <name val="Calibri Light"/>
      <family val="2"/>
      <scheme val="major"/>
    </font>
    <font>
      <sz val="10"/>
      <name val="Vodafone Rg"/>
      <family val="2"/>
    </font>
    <font>
      <sz val="9.5"/>
      <name val="Vodafone Rg"/>
      <family val="2"/>
    </font>
    <font>
      <b/>
      <sz val="9.5"/>
      <color indexed="9"/>
      <name val="Calibri"/>
      <family val="2"/>
    </font>
    <font>
      <b/>
      <sz val="9.5"/>
      <color indexed="9"/>
      <name val="Calibri Light"/>
      <family val="2"/>
    </font>
    <font>
      <b/>
      <sz val="9.5"/>
      <color indexed="54"/>
      <name val="Calibri Light"/>
      <family val="2"/>
    </font>
    <font>
      <sz val="8"/>
      <name val="Calibri Light"/>
      <family val="2"/>
    </font>
    <font>
      <b/>
      <vertAlign val="subscript"/>
      <sz val="9.5"/>
      <color indexed="9"/>
      <name val="Calibri Light"/>
      <family val="2"/>
    </font>
    <font>
      <sz val="7"/>
      <name val="Arial Black"/>
      <family val="2"/>
    </font>
    <font>
      <sz val="7"/>
      <name val="Arial"/>
      <family val="2"/>
    </font>
    <font>
      <sz val="10"/>
      <name val="Arial"/>
      <family val="2"/>
    </font>
    <font>
      <sz val="9.5"/>
      <color indexed="63"/>
      <name val="Calibri Light"/>
      <family val="2"/>
    </font>
    <font>
      <vertAlign val="subscript"/>
      <sz val="9.5"/>
      <color indexed="54"/>
      <name val="Vodafone Rg (Headings)"/>
    </font>
    <font>
      <sz val="11"/>
      <name val="Calibri"/>
      <family val="2"/>
    </font>
    <font>
      <b/>
      <sz val="11"/>
      <name val="Calibri"/>
      <family val="2"/>
    </font>
    <font>
      <b/>
      <vertAlign val="subscript"/>
      <sz val="9.5"/>
      <color indexed="9"/>
      <name val="Calibri"/>
      <family val="2"/>
    </font>
    <font>
      <b/>
      <sz val="14"/>
      <color indexed="56"/>
      <name val="Calibri Light"/>
      <family val="2"/>
    </font>
    <font>
      <sz val="10"/>
      <color indexed="54"/>
      <name val="Calibri Light"/>
      <family val="2"/>
    </font>
    <font>
      <b/>
      <u/>
      <sz val="14"/>
      <color indexed="56"/>
      <name val="Calibri Light"/>
      <family val="2"/>
    </font>
    <font>
      <sz val="9.5"/>
      <color indexed="60"/>
      <name val="Symbol"/>
      <family val="1"/>
      <charset val="2"/>
    </font>
    <font>
      <b/>
      <sz val="9.5"/>
      <color indexed="60"/>
      <name val="Symbol"/>
      <family val="1"/>
      <charset val="2"/>
    </font>
    <font>
      <b/>
      <sz val="10"/>
      <color indexed="54"/>
      <name val="Calibri Light"/>
      <family val="2"/>
    </font>
    <font>
      <sz val="8"/>
      <name val="Calibri Light"/>
      <family val="2"/>
    </font>
    <font>
      <sz val="11"/>
      <name val="Arial"/>
      <family val="1"/>
    </font>
    <font>
      <sz val="12"/>
      <name val="Open Sans"/>
      <family val="2"/>
    </font>
    <font>
      <sz val="8"/>
      <name val="Calibri Light"/>
      <family val="2"/>
    </font>
    <font>
      <b/>
      <sz val="9.5"/>
      <color indexed="63"/>
      <name val="Calibri"/>
      <family val="2"/>
    </font>
    <font>
      <vertAlign val="superscript"/>
      <sz val="9.5"/>
      <color indexed="63"/>
      <name val="Calibri Light"/>
      <family val="2"/>
    </font>
    <font>
      <b/>
      <sz val="9.5"/>
      <color indexed="63"/>
      <name val="Calibri Light"/>
      <family val="2"/>
    </font>
    <font>
      <sz val="9.5"/>
      <name val="Calibri Light"/>
      <family val="2"/>
    </font>
    <font>
      <i/>
      <sz val="9.5"/>
      <color indexed="63"/>
      <name val="Calibri Light"/>
      <family val="2"/>
    </font>
    <font>
      <sz val="9.5"/>
      <color theme="3"/>
      <name val="Calibri Light"/>
      <family val="2"/>
      <scheme val="major"/>
    </font>
    <font>
      <sz val="11"/>
      <color theme="1"/>
      <name val="Calibri"/>
      <family val="2"/>
      <scheme val="minor"/>
    </font>
    <font>
      <sz val="9.5"/>
      <color rgb="FF4A4D4E"/>
      <name val="Calibri Light"/>
      <family val="2"/>
      <scheme val="major"/>
    </font>
    <font>
      <sz val="9.5"/>
      <color rgb="FFC00000"/>
      <name val="Calibri"/>
      <family val="2"/>
      <scheme val="minor"/>
    </font>
    <font>
      <b/>
      <sz val="9.5"/>
      <color theme="3"/>
      <name val="Calibri"/>
      <family val="2"/>
      <scheme val="minor"/>
    </font>
    <font>
      <b/>
      <sz val="7"/>
      <color theme="3"/>
      <name val="Calibri"/>
      <family val="2"/>
      <scheme val="minor"/>
    </font>
    <font>
      <b/>
      <sz val="9.5"/>
      <name val="Calibri"/>
      <family val="2"/>
      <scheme val="minor"/>
    </font>
    <font>
      <sz val="9"/>
      <color theme="3"/>
      <name val="Calibri Light"/>
      <family val="2"/>
      <scheme val="major"/>
    </font>
    <font>
      <b/>
      <sz val="9.5"/>
      <color theme="0"/>
      <name val="Calibri"/>
      <family val="2"/>
      <scheme val="minor"/>
    </font>
    <font>
      <u/>
      <sz val="9.5"/>
      <color theme="4"/>
      <name val="Calibri Light"/>
      <family val="2"/>
      <scheme val="major"/>
    </font>
    <font>
      <b/>
      <sz val="14"/>
      <color rgb="FF002060"/>
      <name val="Calibri Light"/>
      <family val="2"/>
      <scheme val="major"/>
    </font>
    <font>
      <sz val="12"/>
      <color rgb="FF002060"/>
      <name val="Calibri Light"/>
      <family val="2"/>
      <scheme val="major"/>
    </font>
    <font>
      <b/>
      <sz val="10"/>
      <color rgb="FF002060"/>
      <name val="Calibri"/>
      <family val="2"/>
      <scheme val="minor"/>
    </font>
    <font>
      <b/>
      <sz val="9.5"/>
      <color theme="2" tint="-0.499984740745262"/>
      <name val="Calibri"/>
      <family val="2"/>
      <scheme val="minor"/>
    </font>
    <font>
      <sz val="9.5"/>
      <name val="Calibri Light"/>
      <family val="2"/>
      <scheme val="major"/>
    </font>
    <font>
      <b/>
      <sz val="9.5"/>
      <color theme="0"/>
      <name val="Calibri Light"/>
      <family val="2"/>
      <scheme val="major"/>
    </font>
    <font>
      <b/>
      <sz val="9.5"/>
      <color theme="8" tint="-0.249977111117893"/>
      <name val="Calibri Light"/>
      <family val="2"/>
      <scheme val="major"/>
    </font>
    <font>
      <b/>
      <sz val="9.5"/>
      <color rgb="FF4A4D4E"/>
      <name val="Calibri Light"/>
      <family val="2"/>
      <scheme val="major"/>
    </font>
    <font>
      <sz val="9.5"/>
      <color theme="0"/>
      <name val="Calibri Light"/>
      <family val="2"/>
      <scheme val="major"/>
    </font>
    <font>
      <sz val="9.5"/>
      <color theme="3"/>
      <name val="Calibri"/>
      <family val="2"/>
      <scheme val="minor"/>
    </font>
    <font>
      <b/>
      <sz val="16"/>
      <color theme="4"/>
      <name val="Calibri Light"/>
      <family val="2"/>
      <scheme val="major"/>
    </font>
    <font>
      <sz val="18"/>
      <color theme="3"/>
      <name val="Calibri Light"/>
      <family val="2"/>
      <scheme val="major"/>
    </font>
    <font>
      <b/>
      <sz val="9.5"/>
      <color theme="3"/>
      <name val="Calibri Light"/>
      <family val="2"/>
      <scheme val="major"/>
    </font>
    <font>
      <b/>
      <sz val="9.5"/>
      <color rgb="FFE60000"/>
      <name val="Vodafone Rg"/>
      <family val="2"/>
    </font>
    <font>
      <b/>
      <sz val="9.5"/>
      <color theme="9"/>
      <name val="Calibri"/>
      <family val="2"/>
      <scheme val="minor"/>
    </font>
    <font>
      <sz val="9.5"/>
      <color theme="9"/>
      <name val="Calibri"/>
      <family val="2"/>
      <scheme val="minor"/>
    </font>
    <font>
      <sz val="12"/>
      <color theme="9"/>
      <name val="Calibri Light"/>
      <family val="2"/>
      <scheme val="major"/>
    </font>
    <font>
      <sz val="9.5"/>
      <color rgb="FF4A4D4E"/>
      <name val="Vodafone Rg"/>
      <family val="2"/>
    </font>
    <font>
      <sz val="7"/>
      <color rgb="FF0070C0"/>
      <name val="Calibri Light"/>
      <family val="2"/>
      <scheme val="major"/>
    </font>
    <font>
      <b/>
      <sz val="14"/>
      <color theme="9"/>
      <name val="Calibri Light"/>
      <family val="2"/>
      <scheme val="major"/>
    </font>
    <font>
      <sz val="11"/>
      <name val="Calibri"/>
      <family val="2"/>
      <scheme val="minor"/>
    </font>
    <font>
      <b/>
      <sz val="9.5"/>
      <name val="Calibri Light"/>
      <family val="2"/>
      <scheme val="major"/>
    </font>
    <font>
      <b/>
      <sz val="7"/>
      <color theme="3"/>
      <name val="Calibri Light"/>
      <family val="2"/>
      <scheme val="major"/>
    </font>
    <font>
      <sz val="10"/>
      <name val="Calibri Light"/>
      <family val="2"/>
      <scheme val="major"/>
    </font>
    <font>
      <b/>
      <sz val="16"/>
      <color rgb="FF0070C0"/>
      <name val="Calibri Light"/>
      <family val="2"/>
      <scheme val="major"/>
    </font>
    <font>
      <b/>
      <sz val="9.5"/>
      <color rgb="FFFFFFFF"/>
      <name val="Calibri Light"/>
      <family val="2"/>
      <scheme val="major"/>
    </font>
    <font>
      <b/>
      <sz val="9.5"/>
      <color rgb="FF4A4D4E"/>
      <name val="Calibri"/>
      <family val="2"/>
      <scheme val="minor"/>
    </font>
    <font>
      <sz val="9.5"/>
      <color rgb="FFFF0000"/>
      <name val="Calibri Light"/>
      <family val="2"/>
      <scheme val="major"/>
    </font>
    <font>
      <sz val="10"/>
      <color rgb="FF000000"/>
      <name val="Calibri"/>
      <family val="2"/>
    </font>
    <font>
      <sz val="9.5"/>
      <color rgb="FFC00000"/>
      <name val="Calibri Light"/>
      <family val="2"/>
      <scheme val="major"/>
    </font>
    <font>
      <sz val="9.5"/>
      <color theme="3"/>
      <name val="Symbol"/>
      <family val="1"/>
      <charset val="2"/>
    </font>
    <font>
      <sz val="9.5"/>
      <color rgb="FFC00000"/>
      <name val="Symbol"/>
      <family val="1"/>
      <charset val="2"/>
    </font>
    <font>
      <b/>
      <sz val="9.5"/>
      <color rgb="FFC00000"/>
      <name val="Calibri"/>
      <family val="2"/>
      <scheme val="minor"/>
    </font>
    <font>
      <b/>
      <u/>
      <sz val="9.5"/>
      <color theme="0"/>
      <name val="Calibri"/>
      <family val="2"/>
      <scheme val="minor"/>
    </font>
    <font>
      <b/>
      <sz val="9.5"/>
      <color rgb="FFFF0000"/>
      <name val="Calibri"/>
      <family val="2"/>
      <scheme val="minor"/>
    </font>
    <font>
      <sz val="10"/>
      <color theme="3"/>
      <name val="Calibri Light"/>
      <family val="2"/>
      <scheme val="major"/>
    </font>
    <font>
      <sz val="10"/>
      <color theme="3"/>
      <name val="Calibri"/>
      <family val="2"/>
    </font>
    <font>
      <sz val="10"/>
      <color rgb="FF4A4D4E"/>
      <name val="Calibri Light"/>
      <family val="2"/>
      <scheme val="major"/>
    </font>
    <font>
      <sz val="10"/>
      <color rgb="FF6D6E71"/>
      <name val="Calibri"/>
      <family val="2"/>
      <scheme val="minor"/>
    </font>
    <font>
      <sz val="11"/>
      <color rgb="FF1D4C59"/>
      <name val="Open Sans"/>
      <family val="2"/>
    </font>
    <font>
      <sz val="11"/>
      <color theme="1"/>
      <name val="Open Sans"/>
      <family val="2"/>
    </font>
    <font>
      <sz val="9.5"/>
      <color rgb="FF6D6E71"/>
      <name val="Calibri Light"/>
      <family val="2"/>
    </font>
    <font>
      <sz val="11"/>
      <color theme="8" tint="-0.499984740745262"/>
      <name val="Open Sans"/>
      <family val="2"/>
    </font>
    <font>
      <sz val="9.5"/>
      <color theme="8" tint="-0.499984740745262"/>
      <name val="Calibri Light"/>
      <family val="2"/>
      <scheme val="major"/>
    </font>
    <font>
      <sz val="12"/>
      <color theme="1"/>
      <name val="Open Sans"/>
      <family val="2"/>
    </font>
    <font>
      <sz val="10"/>
      <color rgb="FF6D6E71"/>
      <name val="Symbol"/>
      <family val="1"/>
      <charset val="2"/>
    </font>
    <font>
      <b/>
      <sz val="11"/>
      <color theme="8" tint="-0.499984740745262"/>
      <name val="Open Sans"/>
      <family val="2"/>
    </font>
    <font>
      <sz val="9.5"/>
      <color rgb="FF000000"/>
      <name val="Calibri Light"/>
      <family val="2"/>
      <scheme val="major"/>
    </font>
    <font>
      <u/>
      <sz val="9.5"/>
      <color rgb="FF000000"/>
      <name val="Calibri Light"/>
      <family val="2"/>
      <scheme val="major"/>
    </font>
    <font>
      <sz val="12"/>
      <color rgb="FFFF0000"/>
      <name val="Calibri Light"/>
      <family val="2"/>
      <scheme val="major"/>
    </font>
    <font>
      <b/>
      <sz val="10"/>
      <color theme="1"/>
      <name val="Calibri"/>
      <family val="2"/>
      <scheme val="minor"/>
    </font>
    <font>
      <b/>
      <sz val="10"/>
      <name val="Calibri"/>
      <family val="2"/>
      <scheme val="minor"/>
    </font>
    <font>
      <b/>
      <sz val="9.5"/>
      <color theme="1"/>
      <name val="Calibri Light"/>
      <family val="2"/>
      <scheme val="major"/>
    </font>
    <font>
      <sz val="9.5"/>
      <color rgb="FF4A4D4E"/>
      <name val="Calibri Light"/>
      <family val="2"/>
    </font>
    <font>
      <u/>
      <sz val="9.5"/>
      <color rgb="FF4A4D4E"/>
      <name val="Calibri Light"/>
      <family val="2"/>
      <scheme val="major"/>
    </font>
    <font>
      <sz val="9.5"/>
      <color rgb="FF4A4D4E"/>
      <name val="Calibri"/>
      <family val="2"/>
      <scheme val="minor"/>
    </font>
    <font>
      <b/>
      <u/>
      <sz val="9.5"/>
      <color theme="8" tint="-0.249977111117893"/>
      <name val="Calibri Light"/>
      <family val="2"/>
      <scheme val="major"/>
    </font>
    <font>
      <i/>
      <sz val="9.5"/>
      <color rgb="FF4A4D4E"/>
      <name val="Calibri Light"/>
      <family val="2"/>
      <scheme val="major"/>
    </font>
    <font>
      <b/>
      <sz val="16"/>
      <color rgb="FF4472C4"/>
      <name val="Calibri Light"/>
      <family val="2"/>
      <scheme val="major"/>
    </font>
    <font>
      <b/>
      <sz val="9.5"/>
      <color rgb="FF4472C4"/>
      <name val="Calibri Light"/>
      <family val="2"/>
      <scheme val="major"/>
    </font>
    <font>
      <b/>
      <sz val="14"/>
      <color rgb="FF4472C4"/>
      <name val="Calibri Light"/>
      <family val="2"/>
      <scheme val="major"/>
    </font>
    <font>
      <sz val="9"/>
      <color rgb="FF4A4D4E"/>
      <name val="Calibri Light"/>
      <family val="2"/>
      <scheme val="major"/>
    </font>
    <font>
      <b/>
      <u/>
      <sz val="9.5"/>
      <color rgb="FF4A4D4E"/>
      <name val="Calibri Light"/>
      <family val="2"/>
      <scheme val="major"/>
    </font>
    <font>
      <b/>
      <sz val="16"/>
      <color rgb="FF002060"/>
      <name val="Calibri Light"/>
      <family val="2"/>
      <scheme val="major"/>
    </font>
    <font>
      <sz val="9.5"/>
      <color rgb="FF333333"/>
      <name val="Calibri Light"/>
      <family val="2"/>
    </font>
    <font>
      <sz val="9"/>
      <color rgb="FF333333"/>
      <name val="Calibri Light"/>
      <family val="2"/>
    </font>
    <font>
      <sz val="12"/>
      <color theme="4"/>
      <name val="Calibri Light"/>
      <family val="2"/>
      <scheme val="major"/>
    </font>
    <font>
      <sz val="12"/>
      <name val="Calibri Light"/>
      <family val="2"/>
      <scheme val="major"/>
    </font>
    <font>
      <b/>
      <i/>
      <sz val="9.5"/>
      <color rgb="FF4A4D4E"/>
      <name val="Calibri"/>
      <family val="2"/>
      <scheme val="minor"/>
    </font>
    <font>
      <i/>
      <sz val="9.5"/>
      <color theme="3"/>
      <name val="Calibri Light"/>
      <family val="2"/>
      <scheme val="major"/>
    </font>
    <font>
      <b/>
      <sz val="14"/>
      <color rgb="FFFF0000"/>
      <name val="Calibri Light"/>
      <family val="2"/>
      <scheme val="major"/>
    </font>
    <font>
      <sz val="14"/>
      <name val="Calibri Light"/>
      <family val="2"/>
      <scheme val="major"/>
    </font>
    <font>
      <u/>
      <sz val="10"/>
      <color theme="4"/>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9"/>
      <color rgb="FF4A4D4E"/>
      <name val="Calibri Light"/>
      <family val="2"/>
    </font>
    <font>
      <sz val="9.5"/>
      <color rgb="FF44546A"/>
      <name val="Calibri Light"/>
      <family val="2"/>
    </font>
    <font>
      <b/>
      <sz val="9.5"/>
      <color rgb="FF2F75B5"/>
      <name val="Calibri Light"/>
      <family val="2"/>
    </font>
    <font>
      <sz val="9.5"/>
      <color rgb="FF4A4D4E"/>
      <name val="Calibri"/>
      <family val="2"/>
    </font>
    <font>
      <sz val="9.5"/>
      <color rgb="FFFF0000"/>
      <name val="Calibri Light"/>
      <family val="2"/>
    </font>
    <font>
      <sz val="9.5"/>
      <color rgb="FF00B050"/>
      <name val="Calibri Light"/>
      <family val="2"/>
      <scheme val="major"/>
    </font>
    <font>
      <b/>
      <sz val="9.5"/>
      <color indexed="8"/>
      <name val="Calibri Light"/>
      <family val="2"/>
    </font>
    <font>
      <sz val="9.5"/>
      <color indexed="8"/>
      <name val="Calibri Light"/>
      <family val="2"/>
    </font>
    <font>
      <b/>
      <sz val="9"/>
      <color theme="4" tint="-0.249977111117893"/>
      <name val="Calibri Light"/>
      <family val="2"/>
      <scheme val="major"/>
    </font>
    <font>
      <b/>
      <sz val="9"/>
      <color rgb="FF305496"/>
      <name val="Calibri Light"/>
      <family val="2"/>
      <scheme val="major"/>
    </font>
    <font>
      <b/>
      <sz val="14"/>
      <color rgb="FF305496"/>
      <name val="Calibri Light"/>
      <family val="2"/>
      <scheme val="major"/>
    </font>
    <font>
      <sz val="9"/>
      <color rgb="FFC00000"/>
      <name val="Calibri Light"/>
      <family val="2"/>
      <scheme val="major"/>
    </font>
    <font>
      <b/>
      <sz val="9.5"/>
      <color rgb="FFC00000"/>
      <name val="Calibri Light"/>
      <family val="2"/>
      <scheme val="major"/>
    </font>
    <font>
      <b/>
      <sz val="16"/>
      <color rgb="FF7030A0"/>
      <name val="Calibri Light"/>
      <family val="2"/>
      <scheme val="major"/>
    </font>
    <font>
      <b/>
      <sz val="9.5"/>
      <color rgb="FF4A4D4E"/>
      <name val="Calibri Light"/>
      <family val="2"/>
    </font>
    <font>
      <sz val="11"/>
      <color rgb="FF4A4D4E"/>
      <name val="Calibri Light"/>
      <family val="2"/>
      <scheme val="major"/>
    </font>
    <font>
      <u/>
      <sz val="9.5"/>
      <color rgb="FF333333"/>
      <name val="Calibri Light"/>
      <family val="2"/>
    </font>
    <font>
      <b/>
      <vertAlign val="superscript"/>
      <sz val="8"/>
      <color theme="0"/>
      <name val="Calibri"/>
      <family val="2"/>
      <scheme val="minor"/>
    </font>
    <font>
      <b/>
      <sz val="9"/>
      <color theme="0"/>
      <name val="Calibri"/>
      <family val="2"/>
      <scheme val="minor"/>
    </font>
    <font>
      <vertAlign val="superscript"/>
      <sz val="9.5"/>
      <color rgb="FF4A4D4E"/>
      <name val="Calibri Light"/>
      <family val="2"/>
      <scheme val="major"/>
    </font>
    <font>
      <vertAlign val="superscript"/>
      <sz val="11"/>
      <color rgb="FF4A4D4E"/>
      <name val="Calibri Light"/>
      <family val="2"/>
      <scheme val="major"/>
    </font>
    <font>
      <i/>
      <vertAlign val="superscript"/>
      <sz val="11"/>
      <color rgb="FF4A4D4E"/>
      <name val="Calibri Light"/>
      <family val="2"/>
      <scheme val="major"/>
    </font>
    <font>
      <b/>
      <sz val="9.5"/>
      <color rgb="FF333333"/>
      <name val="Calibri Light"/>
      <family val="2"/>
    </font>
    <font>
      <i/>
      <sz val="9"/>
      <color rgb="FF4A4D4E"/>
      <name val="Calibri Light"/>
      <family val="2"/>
    </font>
    <font>
      <i/>
      <u/>
      <sz val="9.5"/>
      <color rgb="FF4A4D4E"/>
      <name val="Calibri Light"/>
      <family val="2"/>
      <scheme val="major"/>
    </font>
    <font>
      <i/>
      <vertAlign val="superscript"/>
      <sz val="9.5"/>
      <color theme="3"/>
      <name val="Calibri Light"/>
      <family val="2"/>
      <scheme val="major"/>
    </font>
    <font>
      <i/>
      <sz val="9"/>
      <color rgb="FF333333"/>
      <name val="Calibri Light"/>
      <family val="2"/>
      <scheme val="major"/>
    </font>
    <font>
      <i/>
      <sz val="9"/>
      <color rgb="FF4A4D4E"/>
      <name val="Calibri Light"/>
      <family val="2"/>
      <scheme val="major"/>
    </font>
    <font>
      <sz val="9.5"/>
      <color rgb="FF4472C4"/>
      <name val="Calibri Light"/>
      <family val="2"/>
      <scheme val="major"/>
    </font>
  </fonts>
  <fills count="30">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0" tint="-0.14999847407452621"/>
        <bgColor indexed="64"/>
      </patternFill>
    </fill>
    <fill>
      <patternFill patternType="solid">
        <fgColor theme="4"/>
        <bgColor indexed="64"/>
      </patternFill>
    </fill>
    <fill>
      <patternFill patternType="solid">
        <fgColor rgb="FF00B0F0"/>
        <bgColor rgb="FF000000"/>
      </patternFill>
    </fill>
    <fill>
      <patternFill patternType="solid">
        <fgColor theme="2" tint="-0.499984740745262"/>
        <bgColor rgb="FF000000"/>
      </patternFill>
    </fill>
    <fill>
      <patternFill patternType="solid">
        <fgColor theme="0"/>
      </patternFill>
    </fill>
    <fill>
      <patternFill patternType="solid">
        <fgColor theme="2"/>
      </patternFill>
    </fill>
    <fill>
      <patternFill patternType="solid">
        <fgColor rgb="FFFFFF00"/>
        <bgColor indexed="64"/>
      </patternFill>
    </fill>
    <fill>
      <patternFill patternType="solid">
        <fgColor theme="0"/>
        <bgColor rgb="FF000000"/>
      </patternFill>
    </fill>
    <fill>
      <patternFill patternType="solid">
        <fgColor rgb="FFFFFF00"/>
        <bgColor rgb="FF000000"/>
      </patternFill>
    </fill>
    <fill>
      <patternFill patternType="solid">
        <fgColor theme="2"/>
        <bgColor indexed="64"/>
      </patternFill>
    </fill>
    <fill>
      <patternFill patternType="solid">
        <fgColor theme="9" tint="0.79998168889431442"/>
        <bgColor rgb="FF000000"/>
      </patternFill>
    </fill>
    <fill>
      <patternFill patternType="solid">
        <fgColor theme="9" tint="0.79998168889431442"/>
        <bgColor indexed="64"/>
      </patternFill>
    </fill>
    <fill>
      <patternFill patternType="solid">
        <fgColor theme="8" tint="0.79998168889431442"/>
        <bgColor rgb="FF000000"/>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rgb="FFE2EFDA"/>
        <bgColor rgb="FF000000"/>
      </patternFill>
    </fill>
    <fill>
      <patternFill patternType="solid">
        <fgColor indexed="65"/>
        <bgColor indexed="64"/>
      </patternFill>
    </fill>
    <fill>
      <patternFill patternType="solid">
        <fgColor theme="9" tint="0.79998168889431442"/>
        <bgColor rgb="FFFFFFFF"/>
      </patternFill>
    </fill>
  </fills>
  <borders count="87">
    <border>
      <left/>
      <right/>
      <top/>
      <bottom/>
      <diagonal/>
    </border>
    <border>
      <left/>
      <right/>
      <top/>
      <bottom style="thin">
        <color indexed="64"/>
      </bottom>
      <diagonal/>
    </border>
    <border>
      <left/>
      <right/>
      <top/>
      <bottom style="hair">
        <color indexed="64"/>
      </bottom>
      <diagonal/>
    </border>
    <border>
      <left/>
      <right/>
      <top style="thin">
        <color theme="0" tint="-0.24994659260841701"/>
      </top>
      <bottom style="thin">
        <color theme="0" tint="-0.24994659260841701"/>
      </bottom>
      <diagonal/>
    </border>
    <border>
      <left/>
      <right/>
      <top style="thin">
        <color theme="0" tint="-0.24994659260841701"/>
      </top>
      <bottom style="thick">
        <color theme="0" tint="-0.24994659260841701"/>
      </bottom>
      <diagonal/>
    </border>
    <border>
      <left/>
      <right/>
      <top style="thin">
        <color theme="0" tint="-0.24994659260841701"/>
      </top>
      <bottom style="medium">
        <color theme="0" tint="-0.249977111117893"/>
      </bottom>
      <diagonal/>
    </border>
    <border>
      <left/>
      <right/>
      <top/>
      <bottom style="dotted">
        <color theme="0" tint="-0.24994659260841701"/>
      </bottom>
      <diagonal/>
    </border>
    <border>
      <left/>
      <right/>
      <top/>
      <bottom style="hair">
        <color theme="3"/>
      </bottom>
      <diagonal/>
    </border>
    <border>
      <left/>
      <right/>
      <top style="thick">
        <color theme="0"/>
      </top>
      <bottom/>
      <diagonal/>
    </border>
    <border>
      <left/>
      <right/>
      <top/>
      <bottom style="medium">
        <color theme="3"/>
      </bottom>
      <diagonal/>
    </border>
    <border>
      <left/>
      <right/>
      <top/>
      <bottom style="medium">
        <color rgb="FF4A4D4E"/>
      </bottom>
      <diagonal/>
    </border>
    <border>
      <left/>
      <right/>
      <top style="hair">
        <color theme="3"/>
      </top>
      <bottom style="medium">
        <color theme="3"/>
      </bottom>
      <diagonal/>
    </border>
    <border>
      <left/>
      <right/>
      <top style="thin">
        <color theme="0" tint="-0.24994659260841701"/>
      </top>
      <bottom style="medium">
        <color theme="0" tint="-0.34998626667073579"/>
      </bottom>
      <diagonal/>
    </border>
    <border>
      <left/>
      <right/>
      <top style="thin">
        <color theme="0" tint="-0.24994659260841701"/>
      </top>
      <bottom/>
      <diagonal/>
    </border>
    <border>
      <left style="medium">
        <color rgb="FF003399"/>
      </left>
      <right/>
      <top style="medium">
        <color rgb="FF003399"/>
      </top>
      <bottom/>
      <diagonal/>
    </border>
    <border>
      <left/>
      <right/>
      <top style="medium">
        <color rgb="FF003399"/>
      </top>
      <bottom/>
      <diagonal/>
    </border>
    <border>
      <left/>
      <right style="medium">
        <color rgb="FF003399"/>
      </right>
      <top style="medium">
        <color rgb="FF003399"/>
      </top>
      <bottom/>
      <diagonal/>
    </border>
    <border>
      <left style="medium">
        <color rgb="FF003399"/>
      </left>
      <right/>
      <top/>
      <bottom/>
      <diagonal/>
    </border>
    <border>
      <left/>
      <right style="medium">
        <color rgb="FF003399"/>
      </right>
      <top/>
      <bottom/>
      <diagonal/>
    </border>
    <border>
      <left style="medium">
        <color rgb="FF003399"/>
      </left>
      <right/>
      <top/>
      <bottom style="medium">
        <color rgb="FF003399"/>
      </bottom>
      <diagonal/>
    </border>
    <border>
      <left/>
      <right/>
      <top/>
      <bottom style="medium">
        <color rgb="FF003399"/>
      </bottom>
      <diagonal/>
    </border>
    <border>
      <left/>
      <right style="medium">
        <color rgb="FF003399"/>
      </right>
      <top/>
      <bottom style="medium">
        <color rgb="FF003399"/>
      </bottom>
      <diagonal/>
    </border>
    <border>
      <left/>
      <right/>
      <top style="thin">
        <color rgb="FF003399"/>
      </top>
      <bottom/>
      <diagonal/>
    </border>
    <border>
      <left/>
      <right/>
      <top style="hair">
        <color theme="0" tint="-0.14999847407452621"/>
      </top>
      <bottom style="hair">
        <color theme="0" tint="-0.14999847407452621"/>
      </bottom>
      <diagonal/>
    </border>
    <border>
      <left/>
      <right/>
      <top/>
      <bottom style="thin">
        <color theme="0" tint="-0.24994659260841701"/>
      </bottom>
      <diagonal/>
    </border>
    <border>
      <left style="medium">
        <color theme="0" tint="-0.34998626667073579"/>
      </left>
      <right/>
      <top/>
      <bottom/>
      <diagonal/>
    </border>
    <border>
      <left/>
      <right style="medium">
        <color theme="0" tint="-0.34998626667073579"/>
      </right>
      <top/>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right/>
      <top/>
      <bottom style="medium">
        <color theme="0" tint="-0.249977111117893"/>
      </bottom>
      <diagonal/>
    </border>
    <border>
      <left style="thin">
        <color theme="0" tint="-0.249977111117893"/>
      </left>
      <right/>
      <top style="thin">
        <color theme="0" tint="-0.24994659260841701"/>
      </top>
      <bottom style="thin">
        <color theme="0" tint="-0.24994659260841701"/>
      </bottom>
      <diagonal/>
    </border>
    <border>
      <left style="thin">
        <color theme="0" tint="-0.249977111117893"/>
      </left>
      <right style="thin">
        <color theme="0" tint="-0.249977111117893"/>
      </right>
      <top style="thin">
        <color theme="0" tint="-0.24994659260841701"/>
      </top>
      <bottom style="thin">
        <color theme="0" tint="-0.24994659260841701"/>
      </bottom>
      <diagonal/>
    </border>
    <border>
      <left/>
      <right style="thin">
        <color theme="0" tint="-0.249977111117893"/>
      </right>
      <top style="thin">
        <color theme="0" tint="-0.24994659260841701"/>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4659260841701"/>
      </bottom>
      <diagonal/>
    </border>
    <border>
      <left/>
      <right/>
      <top style="thin">
        <color theme="0" tint="-0.24994659260841701"/>
      </top>
      <bottom style="thin">
        <color theme="0" tint="-0.249977111117893"/>
      </bottom>
      <diagonal/>
    </border>
    <border>
      <left/>
      <right/>
      <top style="thin">
        <color theme="0" tint="-0.249977111117893"/>
      </top>
      <bottom style="thin">
        <color theme="0" tint="-0.24994659260841701"/>
      </bottom>
      <diagonal/>
    </border>
    <border>
      <left style="thin">
        <color theme="0" tint="-0.249977111117893"/>
      </left>
      <right style="thin">
        <color theme="0" tint="-0.249977111117893"/>
      </right>
      <top style="thin">
        <color theme="0" tint="-0.24994659260841701"/>
      </top>
      <bottom style="medium">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4659260841701"/>
      </top>
      <bottom/>
      <diagonal/>
    </border>
    <border>
      <left/>
      <right/>
      <top style="medium">
        <color theme="0" tint="-0.249977111117893"/>
      </top>
      <bottom style="thin">
        <color theme="0" tint="-0.24994659260841701"/>
      </bottom>
      <diagonal/>
    </border>
    <border>
      <left style="thin">
        <color theme="0" tint="-0.249977111117893"/>
      </left>
      <right style="thin">
        <color theme="0" tint="-0.249977111117893"/>
      </right>
      <top style="thin">
        <color theme="0" tint="-0.249977111117893"/>
      </top>
      <bottom/>
      <diagonal/>
    </border>
    <border>
      <left/>
      <right/>
      <top style="thin">
        <color theme="0" tint="-0.24994659260841701"/>
      </top>
      <bottom style="hair">
        <color theme="0" tint="-0.14999847407452621"/>
      </bottom>
      <diagonal/>
    </border>
    <border>
      <left/>
      <right style="thin">
        <color theme="0" tint="-0.249977111117893"/>
      </right>
      <top style="thin">
        <color theme="0" tint="-0.24994659260841701"/>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medium">
        <color theme="0" tint="-0.249977111117893"/>
      </bottom>
      <diagonal/>
    </border>
    <border>
      <left style="thin">
        <color theme="0" tint="-0.249977111117893"/>
      </left>
      <right/>
      <top style="thin">
        <color theme="0" tint="-0.24994659260841701"/>
      </top>
      <bottom style="medium">
        <color theme="0" tint="-0.249977111117893"/>
      </bottom>
      <diagonal/>
    </border>
    <border>
      <left/>
      <right/>
      <top/>
      <bottom style="thin">
        <color theme="0" tint="-0.249977111117893"/>
      </bottom>
      <diagonal/>
    </border>
    <border>
      <left/>
      <right/>
      <top style="medium">
        <color theme="0" tint="-0.249977111117893"/>
      </top>
      <bottom/>
      <diagonal/>
    </border>
    <border>
      <left style="thin">
        <color theme="0" tint="-0.249977111117893"/>
      </left>
      <right style="thin">
        <color theme="0" tint="-0.249977111117893"/>
      </right>
      <top/>
      <bottom/>
      <diagonal/>
    </border>
    <border>
      <left/>
      <right/>
      <top style="thick">
        <color theme="0" tint="-0.24994659260841701"/>
      </top>
      <bottom/>
      <diagonal/>
    </border>
    <border>
      <left style="thin">
        <color theme="0" tint="-0.249977111117893"/>
      </left>
      <right/>
      <top/>
      <bottom/>
      <diagonal/>
    </border>
    <border>
      <left style="thin">
        <color theme="0" tint="-0.249977111117893"/>
      </left>
      <right/>
      <top/>
      <bottom style="medium">
        <color theme="0" tint="-0.24997711111789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ck">
        <color rgb="FFBFBFBF"/>
      </top>
      <bottom/>
      <diagonal/>
    </border>
    <border>
      <left/>
      <right/>
      <top style="thin">
        <color rgb="FFBFBFBF"/>
      </top>
      <bottom style="thin">
        <color rgb="FFBFBFBF"/>
      </bottom>
      <diagonal/>
    </border>
    <border>
      <left/>
      <right/>
      <top/>
      <bottom style="thin">
        <color rgb="FFBFBFBF"/>
      </bottom>
      <diagonal/>
    </border>
    <border>
      <left/>
      <right/>
      <top style="thin">
        <color rgb="FFBFBFBF"/>
      </top>
      <bottom style="medium">
        <color rgb="FFBFBFBF"/>
      </bottom>
      <diagonal/>
    </border>
    <border>
      <left/>
      <right/>
      <top style="thin">
        <color rgb="FFBFBFBF"/>
      </top>
      <bottom/>
      <diagonal/>
    </border>
    <border>
      <left/>
      <right/>
      <top/>
      <bottom style="medium">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diagonal/>
    </border>
    <border>
      <left style="thin">
        <color rgb="FFBFBFBF"/>
      </left>
      <right style="thin">
        <color rgb="FFBFBFBF"/>
      </right>
      <top style="thin">
        <color rgb="FFBFBFBF"/>
      </top>
      <bottom/>
      <diagonal/>
    </border>
    <border>
      <left style="thin">
        <color rgb="FFBFBFBF"/>
      </left>
      <right style="thin">
        <color rgb="FFBFBFBF"/>
      </right>
      <top style="thin">
        <color rgb="FFBFBFBF"/>
      </top>
      <bottom style="medium">
        <color rgb="FFBFBFBF"/>
      </bottom>
      <diagonal/>
    </border>
    <border>
      <left/>
      <right/>
      <top style="medium">
        <color theme="6"/>
      </top>
      <bottom/>
      <diagonal/>
    </border>
    <border>
      <left/>
      <right style="thin">
        <color theme="0" tint="-0.249977111117893"/>
      </right>
      <top style="thin">
        <color theme="0" tint="-0.24994659260841701"/>
      </top>
      <bottom/>
      <diagonal/>
    </border>
    <border>
      <left style="thin">
        <color theme="2" tint="-9.9978637043366805E-2"/>
      </left>
      <right style="thin">
        <color theme="2" tint="-9.9978637043366805E-2"/>
      </right>
      <top style="thin">
        <color theme="2" tint="-9.9978637043366805E-2"/>
      </top>
      <bottom/>
      <diagonal/>
    </border>
    <border>
      <left style="thin">
        <color theme="2" tint="-9.9978637043366805E-2"/>
      </left>
      <right style="thin">
        <color theme="2" tint="-9.9978637043366805E-2"/>
      </right>
      <top/>
      <bottom/>
      <diagonal/>
    </border>
    <border>
      <left style="thin">
        <color theme="2" tint="-9.9978637043366805E-2"/>
      </left>
      <right style="thin">
        <color theme="2" tint="-9.9978637043366805E-2"/>
      </right>
      <top/>
      <bottom style="medium">
        <color theme="0" tint="-0.14999847407452621"/>
      </bottom>
      <diagonal/>
    </border>
    <border>
      <left/>
      <right style="thin">
        <color theme="2" tint="-9.9978637043366805E-2"/>
      </right>
      <top/>
      <bottom/>
      <diagonal/>
    </border>
    <border>
      <left/>
      <right style="thin">
        <color theme="2" tint="-9.9978637043366805E-2"/>
      </right>
      <top style="thin">
        <color theme="0" tint="-0.24994659260841701"/>
      </top>
      <bottom style="medium">
        <color theme="0" tint="-0.14999847407452621"/>
      </bottom>
      <diagonal/>
    </border>
    <border>
      <left/>
      <right/>
      <top style="medium">
        <color theme="0" tint="-0.249977111117893"/>
      </top>
      <bottom style="medium">
        <color theme="0" tint="-0.249977111117893"/>
      </bottom>
      <diagonal/>
    </border>
    <border>
      <left/>
      <right/>
      <top style="thin">
        <color theme="2" tint="-0.249977111117893"/>
      </top>
      <bottom/>
      <diagonal/>
    </border>
    <border>
      <left/>
      <right/>
      <top style="thin">
        <color rgb="FFBFBFBF"/>
      </top>
      <bottom style="medium">
        <color theme="2" tint="-0.249977111117893"/>
      </bottom>
      <diagonal/>
    </border>
    <border>
      <left/>
      <right/>
      <top style="thin">
        <color theme="0" tint="-0.24994659260841701"/>
      </top>
      <bottom style="medium">
        <color theme="2" tint="-0.249977111117893"/>
      </bottom>
      <diagonal/>
    </border>
    <border>
      <left style="thin">
        <color theme="2" tint="-0.249977111117893"/>
      </left>
      <right style="thin">
        <color theme="2" tint="-0.249977111117893"/>
      </right>
      <top style="thin">
        <color theme="2" tint="-0.249977111117893"/>
      </top>
      <bottom style="medium">
        <color theme="2" tint="-0.249977111117893"/>
      </bottom>
      <diagonal/>
    </border>
    <border>
      <left style="thin">
        <color theme="0" tint="-0.249977111117893"/>
      </left>
      <right style="thin">
        <color theme="0" tint="-0.249977111117893"/>
      </right>
      <top style="thin">
        <color theme="0" tint="-0.24994659260841701"/>
      </top>
      <bottom style="medium">
        <color theme="0" tint="-0.34998626667073579"/>
      </bottom>
      <diagonal/>
    </border>
    <border>
      <left/>
      <right/>
      <top style="thin">
        <color theme="0" tint="-0.249977111117893"/>
      </top>
      <bottom/>
      <diagonal/>
    </border>
    <border>
      <left/>
      <right style="thin">
        <color theme="0" tint="-0.249977111117893"/>
      </right>
      <top/>
      <bottom/>
      <diagonal/>
    </border>
  </borders>
  <cellStyleXfs count="82">
    <xf numFmtId="0" fontId="0" fillId="2" borderId="0">
      <alignment vertical="top" wrapText="1"/>
    </xf>
    <xf numFmtId="168" fontId="33" fillId="3" borderId="0">
      <alignment horizontal="left" vertical="top" wrapText="1"/>
    </xf>
    <xf numFmtId="2" fontId="34" fillId="2" borderId="0">
      <alignment vertical="top" wrapText="1"/>
    </xf>
    <xf numFmtId="2" fontId="35" fillId="2" borderId="0" applyFill="0" applyBorder="0" applyAlignment="0" applyProtection="0"/>
    <xf numFmtId="165" fontId="10" fillId="0" borderId="0" applyFont="0" applyFill="0" applyBorder="0" applyAlignment="0" applyProtection="0"/>
    <xf numFmtId="164" fontId="32" fillId="0" borderId="0" applyFont="0" applyFill="0" applyBorder="0" applyAlignment="0" applyProtection="0"/>
    <xf numFmtId="43" fontId="2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6" fillId="0" borderId="0">
      <alignment horizontal="right"/>
    </xf>
    <xf numFmtId="0" fontId="37" fillId="4" borderId="3">
      <alignment horizontal="right" vertical="top" wrapText="1"/>
    </xf>
    <xf numFmtId="0" fontId="37" fillId="4" borderId="4">
      <alignment horizontal="right" vertical="top" wrapText="1"/>
    </xf>
    <xf numFmtId="0" fontId="33" fillId="3" borderId="3">
      <alignment horizontal="right" vertical="top" wrapText="1"/>
    </xf>
    <xf numFmtId="3" fontId="33" fillId="3" borderId="5">
      <alignment horizontal="right" vertical="top" wrapText="1"/>
    </xf>
    <xf numFmtId="0" fontId="38" fillId="2" borderId="6">
      <alignment vertical="top" wrapText="1"/>
    </xf>
    <xf numFmtId="0" fontId="39" fillId="5" borderId="0">
      <alignment horizontal="center"/>
    </xf>
    <xf numFmtId="0" fontId="40" fillId="2" borderId="7" applyNumberFormat="0" applyProtection="0">
      <alignment horizontal="center"/>
    </xf>
    <xf numFmtId="0" fontId="40" fillId="2" borderId="7" applyNumberFormat="0" applyFill="0" applyBorder="0" applyProtection="0">
      <alignment horizontal="left"/>
    </xf>
    <xf numFmtId="0" fontId="41" fillId="2" borderId="0">
      <alignment vertical="top" wrapText="1"/>
    </xf>
    <xf numFmtId="0" fontId="42" fillId="2" borderId="0">
      <alignment vertical="top" wrapText="1"/>
    </xf>
    <xf numFmtId="0" fontId="43" fillId="2" borderId="0">
      <alignment vertical="top" wrapText="1"/>
    </xf>
    <xf numFmtId="0" fontId="44" fillId="2" borderId="0">
      <alignment vertical="center"/>
    </xf>
    <xf numFmtId="0" fontId="9" fillId="0" borderId="0"/>
    <xf numFmtId="0" fontId="8" fillId="0" borderId="1"/>
    <xf numFmtId="0" fontId="8" fillId="0" borderId="1">
      <alignment horizontal="right"/>
    </xf>
    <xf numFmtId="0" fontId="10" fillId="0" borderId="0"/>
    <xf numFmtId="0" fontId="23" fillId="0" borderId="0"/>
    <xf numFmtId="0" fontId="10" fillId="0" borderId="0" applyProtection="0"/>
    <xf numFmtId="0" fontId="31" fillId="2" borderId="0">
      <alignment vertical="top" wrapText="1"/>
    </xf>
    <xf numFmtId="0" fontId="32" fillId="0" borderId="0"/>
    <xf numFmtId="9" fontId="32" fillId="0" borderId="0" applyFont="0" applyFill="0" applyBorder="0" applyAlignment="0" applyProtection="0"/>
    <xf numFmtId="9" fontId="23" fillId="0" borderId="0" applyFont="0" applyFill="0" applyBorder="0" applyAlignment="0" applyProtection="0"/>
    <xf numFmtId="168" fontId="33" fillId="3" borderId="3">
      <alignment vertical="top" wrapText="1"/>
    </xf>
    <xf numFmtId="0" fontId="33" fillId="3" borderId="4">
      <alignment vertical="top" wrapText="1"/>
    </xf>
    <xf numFmtId="0" fontId="45" fillId="4" borderId="3">
      <alignment vertical="top" wrapText="1"/>
    </xf>
    <xf numFmtId="0" fontId="45" fillId="4" borderId="4">
      <alignment vertical="top" wrapText="1"/>
    </xf>
    <xf numFmtId="0" fontId="46" fillId="6" borderId="8">
      <alignment horizontal="center" vertical="top" wrapText="1"/>
    </xf>
    <xf numFmtId="0" fontId="47" fillId="2" borderId="0" applyNumberFormat="0">
      <alignment horizontal="left"/>
    </xf>
    <xf numFmtId="0" fontId="33" fillId="3" borderId="4">
      <alignment vertical="top" wrapText="1"/>
    </xf>
    <xf numFmtId="0" fontId="48" fillId="3" borderId="4">
      <alignment vertical="top" wrapText="1"/>
    </xf>
    <xf numFmtId="0" fontId="39" fillId="7" borderId="0" applyNumberFormat="0">
      <alignment vertical="top" wrapText="1"/>
    </xf>
    <xf numFmtId="0" fontId="46" fillId="5" borderId="0" applyProtection="0">
      <alignment horizontal="left"/>
    </xf>
    <xf numFmtId="0" fontId="49" fillId="5" borderId="0" applyProtection="0">
      <alignment horizontal="right"/>
    </xf>
    <xf numFmtId="0" fontId="46" fillId="5" borderId="0" applyProtection="0">
      <alignment horizontal="right"/>
    </xf>
    <xf numFmtId="0" fontId="50" fillId="2" borderId="0" applyProtection="0">
      <alignment vertical="top"/>
    </xf>
    <xf numFmtId="167" fontId="33" fillId="8" borderId="7" applyNumberFormat="0" applyAlignment="0" applyProtection="0">
      <alignment horizontal="right"/>
    </xf>
    <xf numFmtId="1" fontId="48" fillId="9" borderId="7" applyNumberFormat="0" applyProtection="0">
      <alignment horizontal="right"/>
    </xf>
    <xf numFmtId="3" fontId="48" fillId="8" borderId="7" applyProtection="0">
      <alignment horizontal="right"/>
    </xf>
    <xf numFmtId="2" fontId="48" fillId="2" borderId="9" applyNumberFormat="0">
      <alignment horizontal="right"/>
    </xf>
    <xf numFmtId="2" fontId="48" fillId="9" borderId="9" applyNumberFormat="0">
      <alignment horizontal="right"/>
    </xf>
    <xf numFmtId="2" fontId="33" fillId="2" borderId="9" applyNumberFormat="0">
      <alignment horizontal="right"/>
    </xf>
    <xf numFmtId="2" fontId="31" fillId="2" borderId="9" applyNumberFormat="0" applyFon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168" fontId="33" fillId="3" borderId="4">
      <alignment vertical="top" wrapText="1"/>
    </xf>
    <xf numFmtId="0" fontId="33" fillId="2" borderId="7" applyNumberFormat="0"/>
    <xf numFmtId="0" fontId="53" fillId="2" borderId="7"/>
    <xf numFmtId="2" fontId="33" fillId="2" borderId="9" applyNumberFormat="0"/>
    <xf numFmtId="2" fontId="53" fillId="2" borderId="9"/>
    <xf numFmtId="0" fontId="31" fillId="9" borderId="2" applyProtection="0">
      <alignment vertical="top" wrapText="1"/>
    </xf>
    <xf numFmtId="0" fontId="31" fillId="9" borderId="10" applyProtection="0">
      <alignment vertical="top" wrapText="1"/>
    </xf>
    <xf numFmtId="0" fontId="114" fillId="0" borderId="52" applyNumberFormat="0" applyFill="0" applyAlignment="0" applyProtection="0"/>
    <xf numFmtId="0" fontId="115" fillId="0" borderId="53" applyNumberFormat="0" applyFill="0" applyAlignment="0" applyProtection="0"/>
    <xf numFmtId="0" fontId="116" fillId="0" borderId="54" applyNumberFormat="0" applyFill="0" applyAlignment="0" applyProtection="0"/>
    <xf numFmtId="0" fontId="116" fillId="0" borderId="0" applyNumberFormat="0" applyFill="0" applyBorder="0" applyAlignment="0" applyProtection="0"/>
    <xf numFmtId="0" fontId="117" fillId="20" borderId="0" applyNumberFormat="0" applyBorder="0" applyAlignment="0" applyProtection="0"/>
    <xf numFmtId="0" fontId="118" fillId="21" borderId="0" applyNumberFormat="0" applyBorder="0" applyAlignment="0" applyProtection="0"/>
    <xf numFmtId="0" fontId="119" fillId="22" borderId="55" applyNumberFormat="0" applyAlignment="0" applyProtection="0"/>
    <xf numFmtId="0" fontId="120" fillId="23" borderId="56" applyNumberFormat="0" applyAlignment="0" applyProtection="0"/>
    <xf numFmtId="0" fontId="121" fillId="23" borderId="55" applyNumberFormat="0" applyAlignment="0" applyProtection="0"/>
    <xf numFmtId="0" fontId="122" fillId="0" borderId="57" applyNumberFormat="0" applyFill="0" applyAlignment="0" applyProtection="0"/>
    <xf numFmtId="0" fontId="123" fillId="24" borderId="58" applyNumberFormat="0" applyAlignment="0" applyProtection="0"/>
    <xf numFmtId="0" fontId="124" fillId="0" borderId="0" applyNumberFormat="0" applyFill="0" applyBorder="0" applyAlignment="0" applyProtection="0"/>
    <xf numFmtId="0" fontId="31" fillId="25" borderId="59" applyNumberFormat="0" applyFont="0" applyAlignment="0" applyProtection="0"/>
    <xf numFmtId="0" fontId="125" fillId="0" borderId="0" applyNumberFormat="0" applyFill="0" applyBorder="0" applyAlignment="0" applyProtection="0"/>
    <xf numFmtId="0" fontId="126" fillId="0" borderId="60" applyNumberFormat="0" applyFill="0" applyAlignment="0" applyProtection="0"/>
    <xf numFmtId="0" fontId="32" fillId="26" borderId="0" applyNumberFormat="0" applyBorder="0" applyAlignment="0" applyProtection="0"/>
  </cellStyleXfs>
  <cellXfs count="951">
    <xf numFmtId="0" fontId="0" fillId="2" borderId="0" xfId="0">
      <alignment vertical="top" wrapText="1"/>
    </xf>
    <xf numFmtId="0" fontId="1" fillId="2" borderId="0" xfId="0" applyFont="1">
      <alignment vertical="top" wrapText="1"/>
    </xf>
    <xf numFmtId="0" fontId="54" fillId="2" borderId="0" xfId="0" applyFont="1" applyAlignment="1">
      <alignment vertical="center"/>
    </xf>
    <xf numFmtId="0" fontId="1" fillId="2" borderId="0" xfId="0" applyFont="1" applyAlignment="1">
      <alignment vertical="center"/>
    </xf>
    <xf numFmtId="0" fontId="2" fillId="2" borderId="0" xfId="60" applyFont="1" applyBorder="1" applyAlignment="1">
      <alignment vertical="center"/>
    </xf>
    <xf numFmtId="0" fontId="33" fillId="2" borderId="7" xfId="60"/>
    <xf numFmtId="0" fontId="50" fillId="2" borderId="0" xfId="48" applyAlignment="1">
      <alignment horizontal="right"/>
    </xf>
    <xf numFmtId="0" fontId="50" fillId="2" borderId="0" xfId="48">
      <alignment vertical="top"/>
    </xf>
    <xf numFmtId="0" fontId="50" fillId="2" borderId="0" xfId="48" applyAlignment="1">
      <alignment horizontal="left" vertical="center"/>
    </xf>
    <xf numFmtId="0" fontId="50" fillId="2" borderId="0" xfId="48" applyAlignment="1">
      <alignment vertical="center"/>
    </xf>
    <xf numFmtId="0" fontId="50" fillId="2" borderId="0" xfId="48" applyAlignment="1">
      <alignment horizontal="right" vertical="center"/>
    </xf>
    <xf numFmtId="0" fontId="38" fillId="2" borderId="6" xfId="18">
      <alignment vertical="top" wrapText="1"/>
    </xf>
    <xf numFmtId="0" fontId="51" fillId="2" borderId="0" xfId="56" applyFill="1" applyAlignment="1">
      <alignment vertical="center"/>
    </xf>
    <xf numFmtId="0" fontId="46" fillId="5" borderId="0" xfId="45">
      <alignment horizontal="left"/>
    </xf>
    <xf numFmtId="0" fontId="46" fillId="5" borderId="0" xfId="47" applyAlignment="1"/>
    <xf numFmtId="0" fontId="33" fillId="2" borderId="11" xfId="60" applyBorder="1"/>
    <xf numFmtId="49" fontId="0" fillId="2" borderId="11" xfId="0" applyNumberFormat="1" applyBorder="1" applyAlignment="1">
      <alignment horizontal="left"/>
    </xf>
    <xf numFmtId="0" fontId="46" fillId="5" borderId="0" xfId="47" applyAlignment="1">
      <alignment horizontal="right" wrapText="1"/>
    </xf>
    <xf numFmtId="0" fontId="51" fillId="2" borderId="0" xfId="56" applyFill="1" applyAlignment="1">
      <alignment vertical="top"/>
    </xf>
    <xf numFmtId="0" fontId="51" fillId="2" borderId="0" xfId="56" applyFill="1" applyBorder="1" applyAlignment="1">
      <alignment vertical="top"/>
    </xf>
    <xf numFmtId="0" fontId="55" fillId="2" borderId="0" xfId="48" applyFont="1" applyAlignment="1">
      <alignment horizontal="left" vertical="top" wrapText="1"/>
    </xf>
    <xf numFmtId="0" fontId="56" fillId="2" borderId="0" xfId="48" applyFont="1" applyAlignment="1">
      <alignment vertical="top" wrapText="1"/>
    </xf>
    <xf numFmtId="0" fontId="57" fillId="2" borderId="0" xfId="0" applyFont="1" applyAlignment="1">
      <alignment horizontal="left" vertical="top" wrapText="1"/>
    </xf>
    <xf numFmtId="49" fontId="0" fillId="2" borderId="11" xfId="0" applyNumberFormat="1" applyBorder="1">
      <alignment vertical="top" wrapText="1"/>
    </xf>
    <xf numFmtId="2" fontId="48" fillId="2" borderId="0" xfId="52" applyBorder="1">
      <alignment horizontal="right"/>
    </xf>
    <xf numFmtId="165" fontId="31" fillId="2" borderId="0" xfId="4" applyFont="1" applyFill="1" applyAlignment="1">
      <alignment vertical="top" wrapText="1"/>
    </xf>
    <xf numFmtId="0" fontId="0" fillId="2" borderId="0" xfId="0" applyAlignment="1">
      <alignment vertical="top"/>
    </xf>
    <xf numFmtId="49" fontId="33" fillId="2" borderId="7" xfId="60" applyNumberFormat="1"/>
    <xf numFmtId="0" fontId="33" fillId="2" borderId="7" xfId="60" applyNumberFormat="1"/>
    <xf numFmtId="0" fontId="58" fillId="3" borderId="0" xfId="0" applyFont="1" applyFill="1">
      <alignment vertical="top" wrapText="1"/>
    </xf>
    <xf numFmtId="0" fontId="50" fillId="2" borderId="0" xfId="48" applyAlignment="1">
      <alignment horizontal="right" vertical="center" wrapText="1"/>
    </xf>
    <xf numFmtId="2" fontId="59" fillId="2" borderId="0" xfId="63" applyFont="1" applyBorder="1"/>
    <xf numFmtId="0" fontId="60" fillId="2" borderId="0" xfId="0" applyFont="1">
      <alignment vertical="top" wrapText="1"/>
    </xf>
    <xf numFmtId="0" fontId="61" fillId="10" borderId="0" xfId="48" applyFont="1" applyFill="1" applyAlignment="1">
      <alignment vertical="top" wrapText="1"/>
    </xf>
    <xf numFmtId="0" fontId="51" fillId="2" borderId="0" xfId="56" applyFill="1" applyAlignment="1">
      <alignment horizontal="left" vertical="center"/>
    </xf>
    <xf numFmtId="0" fontId="61" fillId="10" borderId="0" xfId="48" applyFont="1" applyFill="1">
      <alignment vertical="top"/>
    </xf>
    <xf numFmtId="0" fontId="62" fillId="2" borderId="0" xfId="0" applyFont="1">
      <alignment vertical="top" wrapText="1"/>
    </xf>
    <xf numFmtId="0" fontId="63" fillId="10" borderId="0" xfId="13" applyFont="1" applyFill="1" applyAlignment="1">
      <alignment horizontal="right" vertical="center"/>
    </xf>
    <xf numFmtId="0" fontId="31" fillId="2" borderId="0" xfId="48" applyFont="1" applyAlignment="1">
      <alignment vertical="top" wrapText="1"/>
    </xf>
    <xf numFmtId="0" fontId="42" fillId="2" borderId="0" xfId="0" applyFont="1">
      <alignment vertical="top" wrapText="1"/>
    </xf>
    <xf numFmtId="0" fontId="64" fillId="2" borderId="0" xfId="0" applyFont="1">
      <alignment vertical="top" wrapText="1"/>
    </xf>
    <xf numFmtId="0" fontId="39" fillId="7" borderId="0" xfId="0" applyFont="1" applyFill="1">
      <alignment vertical="top" wrapText="1"/>
    </xf>
    <xf numFmtId="0" fontId="0" fillId="2" borderId="0" xfId="0" applyAlignment="1">
      <alignment horizontal="left" vertical="top" wrapText="1"/>
    </xf>
    <xf numFmtId="0" fontId="33" fillId="3" borderId="3" xfId="0" applyFont="1" applyFill="1" applyBorder="1">
      <alignment vertical="top" wrapText="1"/>
    </xf>
    <xf numFmtId="0" fontId="45" fillId="4" borderId="3" xfId="0" applyFont="1" applyFill="1" applyBorder="1">
      <alignment vertical="top" wrapText="1"/>
    </xf>
    <xf numFmtId="0" fontId="33" fillId="3" borderId="12" xfId="0" applyFont="1" applyFill="1" applyBorder="1">
      <alignment vertical="top" wrapText="1"/>
    </xf>
    <xf numFmtId="0" fontId="45" fillId="4" borderId="12" xfId="0" applyFont="1" applyFill="1" applyBorder="1">
      <alignment vertical="top" wrapText="1"/>
    </xf>
    <xf numFmtId="0" fontId="65" fillId="2" borderId="0" xfId="56" applyFont="1" applyFill="1" applyAlignment="1">
      <alignment vertical="center"/>
    </xf>
    <xf numFmtId="0" fontId="36" fillId="2" borderId="0" xfId="13" applyFill="1" applyAlignment="1">
      <alignment horizontal="right" vertical="center"/>
    </xf>
    <xf numFmtId="0" fontId="39" fillId="7" borderId="0" xfId="44">
      <alignment vertical="top" wrapText="1"/>
    </xf>
    <xf numFmtId="49" fontId="39" fillId="7" borderId="0" xfId="44" applyNumberFormat="1">
      <alignment vertical="top" wrapText="1"/>
    </xf>
    <xf numFmtId="168" fontId="33" fillId="3" borderId="3" xfId="36">
      <alignment vertical="top" wrapText="1"/>
    </xf>
    <xf numFmtId="0" fontId="45" fillId="4" borderId="3" xfId="38">
      <alignment vertical="top" wrapText="1"/>
    </xf>
    <xf numFmtId="168" fontId="33" fillId="3" borderId="12" xfId="36" applyBorder="1">
      <alignment vertical="top" wrapText="1"/>
    </xf>
    <xf numFmtId="0" fontId="45" fillId="4" borderId="12" xfId="38" applyBorder="1">
      <alignment vertical="top" wrapText="1"/>
    </xf>
    <xf numFmtId="0" fontId="47" fillId="2" borderId="0" xfId="41">
      <alignment horizontal="left"/>
    </xf>
    <xf numFmtId="0" fontId="66" fillId="11" borderId="0" xfId="0" applyFont="1" applyFill="1" applyAlignment="1">
      <alignment horizontal="left"/>
    </xf>
    <xf numFmtId="0" fontId="37" fillId="4" borderId="3" xfId="14">
      <alignment horizontal="right" vertical="top" wrapText="1"/>
    </xf>
    <xf numFmtId="168" fontId="33" fillId="3" borderId="5" xfId="36" applyBorder="1">
      <alignment vertical="top" wrapText="1"/>
    </xf>
    <xf numFmtId="0" fontId="46" fillId="6" borderId="8" xfId="40">
      <alignment horizontal="center" vertical="top" wrapText="1"/>
    </xf>
    <xf numFmtId="168" fontId="33" fillId="3" borderId="3" xfId="16" applyNumberFormat="1">
      <alignment horizontal="right" vertical="top" wrapText="1"/>
    </xf>
    <xf numFmtId="0" fontId="33" fillId="3" borderId="3" xfId="16">
      <alignment horizontal="right" vertical="top" wrapText="1"/>
    </xf>
    <xf numFmtId="168" fontId="48" fillId="3" borderId="5" xfId="59" applyFont="1" applyBorder="1">
      <alignment vertical="top" wrapText="1"/>
    </xf>
    <xf numFmtId="0" fontId="39" fillId="7" borderId="0" xfId="44" applyAlignment="1">
      <alignment horizontal="right" vertical="top" wrapText="1"/>
    </xf>
    <xf numFmtId="168" fontId="33" fillId="3" borderId="0" xfId="59" applyBorder="1">
      <alignment vertical="top" wrapText="1"/>
    </xf>
    <xf numFmtId="168" fontId="48" fillId="3" borderId="0" xfId="59" applyFont="1" applyBorder="1">
      <alignment vertical="top" wrapText="1"/>
    </xf>
    <xf numFmtId="0" fontId="39" fillId="7" borderId="0" xfId="44" applyAlignment="1">
      <alignment horizontal="right" wrapText="1"/>
    </xf>
    <xf numFmtId="168" fontId="47" fillId="2" borderId="0" xfId="41" applyNumberFormat="1">
      <alignment horizontal="left"/>
    </xf>
    <xf numFmtId="0" fontId="48" fillId="3" borderId="4" xfId="43">
      <alignment vertical="top" wrapText="1"/>
    </xf>
    <xf numFmtId="0" fontId="37" fillId="2" borderId="3" xfId="14" applyFill="1">
      <alignment horizontal="right" vertical="top" wrapText="1"/>
    </xf>
    <xf numFmtId="0" fontId="39" fillId="11" borderId="0" xfId="44" applyFill="1" applyAlignment="1">
      <alignment horizontal="right" vertical="center" wrapText="1"/>
    </xf>
    <xf numFmtId="168" fontId="0" fillId="2" borderId="0" xfId="0" applyNumberFormat="1">
      <alignment vertical="top" wrapText="1"/>
    </xf>
    <xf numFmtId="168" fontId="48" fillId="3" borderId="3" xfId="36" applyFont="1">
      <alignment vertical="top" wrapText="1"/>
    </xf>
    <xf numFmtId="168" fontId="33" fillId="11" borderId="0" xfId="36" applyFill="1" applyBorder="1">
      <alignment vertical="top" wrapText="1"/>
    </xf>
    <xf numFmtId="168" fontId="37" fillId="2" borderId="0" xfId="14" applyNumberFormat="1" applyFill="1" applyBorder="1">
      <alignment horizontal="right" vertical="top" wrapText="1"/>
    </xf>
    <xf numFmtId="168" fontId="33" fillId="11" borderId="0" xfId="16" applyNumberFormat="1" applyFill="1" applyBorder="1">
      <alignment horizontal="right" vertical="top" wrapText="1"/>
    </xf>
    <xf numFmtId="168" fontId="48" fillId="11" borderId="0" xfId="59" applyFont="1" applyFill="1" applyBorder="1">
      <alignment vertical="top" wrapText="1"/>
    </xf>
    <xf numFmtId="168" fontId="37" fillId="2" borderId="0" xfId="15" applyNumberFormat="1" applyFill="1" applyBorder="1">
      <alignment horizontal="right" vertical="top" wrapText="1"/>
    </xf>
    <xf numFmtId="168" fontId="33" fillId="11" borderId="0" xfId="59" applyFill="1" applyBorder="1">
      <alignment vertical="top" wrapText="1"/>
    </xf>
    <xf numFmtId="168" fontId="45" fillId="2" borderId="0" xfId="38" applyNumberFormat="1" applyFill="1" applyBorder="1">
      <alignment vertical="top" wrapText="1"/>
    </xf>
    <xf numFmtId="168" fontId="48" fillId="11" borderId="0" xfId="36" applyFont="1" applyFill="1" applyBorder="1">
      <alignment vertical="top" wrapText="1"/>
    </xf>
    <xf numFmtId="3" fontId="33" fillId="3" borderId="3" xfId="16" applyNumberFormat="1">
      <alignment horizontal="right" vertical="top" wrapText="1"/>
    </xf>
    <xf numFmtId="168" fontId="39" fillId="7" borderId="0" xfId="44" applyNumberFormat="1">
      <alignment vertical="top" wrapText="1"/>
    </xf>
    <xf numFmtId="168" fontId="39" fillId="7" borderId="0" xfId="44" applyNumberFormat="1" applyAlignment="1">
      <alignment horizontal="right" wrapText="1"/>
    </xf>
    <xf numFmtId="1" fontId="33" fillId="3" borderId="3" xfId="16" applyNumberFormat="1">
      <alignment horizontal="right" vertical="top" wrapText="1"/>
    </xf>
    <xf numFmtId="0" fontId="51" fillId="2" borderId="0" xfId="56" applyFill="1" applyBorder="1" applyAlignment="1">
      <alignment vertical="top" wrapText="1"/>
    </xf>
    <xf numFmtId="0" fontId="53" fillId="2" borderId="0" xfId="0" applyFont="1">
      <alignment vertical="top" wrapText="1"/>
    </xf>
    <xf numFmtId="167" fontId="47" fillId="2" borderId="0" xfId="41" applyNumberFormat="1">
      <alignment horizontal="left"/>
    </xf>
    <xf numFmtId="0" fontId="39" fillId="7" borderId="0" xfId="44" applyAlignment="1">
      <alignment horizontal="center" vertical="top" wrapText="1"/>
    </xf>
    <xf numFmtId="1" fontId="47" fillId="2" borderId="0" xfId="41" applyNumberFormat="1" applyAlignment="1">
      <alignment horizontal="center"/>
    </xf>
    <xf numFmtId="1" fontId="33" fillId="3" borderId="3" xfId="36" applyNumberFormat="1" applyAlignment="1">
      <alignment horizontal="center" vertical="top" wrapText="1"/>
    </xf>
    <xf numFmtId="49" fontId="39" fillId="7" borderId="0" xfId="44" applyNumberFormat="1" applyAlignment="1">
      <alignment horizontal="right" wrapText="1"/>
    </xf>
    <xf numFmtId="0" fontId="33" fillId="3" borderId="4" xfId="59" applyNumberFormat="1">
      <alignment vertical="top" wrapText="1"/>
    </xf>
    <xf numFmtId="0" fontId="37" fillId="4" borderId="3" xfId="14" applyAlignment="1">
      <alignment vertical="top" wrapText="1"/>
    </xf>
    <xf numFmtId="0" fontId="37" fillId="4" borderId="4" xfId="15" applyAlignment="1">
      <alignment vertical="top" wrapText="1"/>
    </xf>
    <xf numFmtId="0" fontId="33" fillId="3" borderId="3" xfId="16" applyAlignment="1">
      <alignment vertical="top" wrapText="1"/>
    </xf>
    <xf numFmtId="168" fontId="67" fillId="3" borderId="4" xfId="59" applyFont="1">
      <alignment vertical="top" wrapText="1"/>
    </xf>
    <xf numFmtId="1" fontId="67" fillId="3" borderId="4" xfId="59" applyNumberFormat="1" applyFont="1">
      <alignment vertical="top" wrapText="1"/>
    </xf>
    <xf numFmtId="1" fontId="67" fillId="3" borderId="4" xfId="59" applyNumberFormat="1" applyFont="1" applyAlignment="1">
      <alignment horizontal="right" vertical="top" wrapText="1"/>
    </xf>
    <xf numFmtId="168" fontId="33" fillId="12" borderId="3" xfId="16" applyNumberFormat="1" applyFill="1">
      <alignment horizontal="right" vertical="top" wrapText="1"/>
    </xf>
    <xf numFmtId="0" fontId="38" fillId="2" borderId="0" xfId="18" applyBorder="1">
      <alignment vertical="top" wrapText="1"/>
    </xf>
    <xf numFmtId="0" fontId="68" fillId="2" borderId="0" xfId="0" applyFont="1" applyAlignment="1">
      <alignment horizontal="center" vertical="top" wrapText="1"/>
    </xf>
    <xf numFmtId="0" fontId="46" fillId="6" borderId="8" xfId="40" applyAlignment="1">
      <alignment horizontal="right" vertical="top" wrapText="1"/>
    </xf>
    <xf numFmtId="0" fontId="0" fillId="0" borderId="0" xfId="0" applyFill="1">
      <alignment vertical="top" wrapText="1"/>
    </xf>
    <xf numFmtId="168" fontId="33" fillId="3" borderId="0" xfId="36" applyBorder="1">
      <alignment vertical="top" wrapText="1"/>
    </xf>
    <xf numFmtId="0" fontId="69" fillId="2" borderId="0" xfId="56" applyFont="1" applyFill="1" applyBorder="1" applyAlignment="1">
      <alignment vertical="top"/>
    </xf>
    <xf numFmtId="168" fontId="48" fillId="3" borderId="3" xfId="36" applyFont="1" applyAlignment="1">
      <alignment horizontal="left" vertical="top" wrapText="1"/>
    </xf>
    <xf numFmtId="168" fontId="48" fillId="3" borderId="13" xfId="36" applyFont="1" applyBorder="1" applyAlignment="1">
      <alignment horizontal="left" vertical="top" wrapText="1"/>
    </xf>
    <xf numFmtId="168" fontId="33" fillId="3" borderId="0" xfId="36" applyBorder="1" applyAlignment="1">
      <alignment horizontal="left" vertical="top" wrapText="1"/>
    </xf>
    <xf numFmtId="168" fontId="33" fillId="3" borderId="0" xfId="36" applyBorder="1" applyAlignment="1">
      <alignment horizontal="left" vertical="center" wrapText="1"/>
    </xf>
    <xf numFmtId="168" fontId="33" fillId="3" borderId="0" xfId="1">
      <alignment horizontal="left" vertical="top" wrapText="1"/>
    </xf>
    <xf numFmtId="0" fontId="41" fillId="2" borderId="0" xfId="22">
      <alignment vertical="top" wrapText="1"/>
    </xf>
    <xf numFmtId="0" fontId="36" fillId="0" borderId="0" xfId="13" applyAlignment="1">
      <alignment horizontal="right" vertical="center"/>
    </xf>
    <xf numFmtId="0" fontId="42" fillId="2" borderId="0" xfId="23">
      <alignment vertical="top" wrapText="1"/>
    </xf>
    <xf numFmtId="0" fontId="43" fillId="2" borderId="0" xfId="24">
      <alignment vertical="top" wrapText="1"/>
    </xf>
    <xf numFmtId="0" fontId="70" fillId="2" borderId="0" xfId="0" applyFont="1">
      <alignment vertical="top" wrapText="1"/>
    </xf>
    <xf numFmtId="0" fontId="44" fillId="2" borderId="0" xfId="25">
      <alignment vertical="center"/>
    </xf>
    <xf numFmtId="168" fontId="33" fillId="0" borderId="3" xfId="36" applyFill="1">
      <alignment vertical="top" wrapText="1"/>
    </xf>
    <xf numFmtId="168" fontId="39" fillId="7" borderId="0" xfId="44" applyNumberFormat="1" applyAlignment="1">
      <alignment wrapText="1"/>
    </xf>
    <xf numFmtId="0" fontId="39" fillId="7" borderId="0" xfId="0" applyFont="1" applyFill="1" applyAlignment="1">
      <alignment wrapText="1"/>
    </xf>
    <xf numFmtId="2" fontId="35" fillId="2" borderId="0" xfId="3" applyBorder="1" applyAlignment="1">
      <alignment vertical="top" wrapText="1"/>
    </xf>
    <xf numFmtId="0" fontId="33" fillId="3" borderId="4" xfId="37">
      <alignment vertical="top" wrapText="1"/>
    </xf>
    <xf numFmtId="2" fontId="34" fillId="2" borderId="0" xfId="2">
      <alignment vertical="top" wrapText="1"/>
    </xf>
    <xf numFmtId="0" fontId="33" fillId="3" borderId="4" xfId="42">
      <alignment vertical="top" wrapText="1"/>
    </xf>
    <xf numFmtId="0" fontId="71" fillId="2" borderId="0" xfId="0" applyFont="1" applyAlignment="1">
      <alignment horizontal="center" vertical="center" wrapText="1"/>
    </xf>
    <xf numFmtId="168" fontId="70" fillId="3" borderId="0" xfId="1" applyFont="1">
      <alignment horizontal="left" vertical="top" wrapText="1"/>
    </xf>
    <xf numFmtId="0" fontId="72" fillId="2" borderId="0" xfId="0" applyFont="1" applyAlignment="1">
      <alignment horizontal="center" vertical="center" wrapText="1"/>
    </xf>
    <xf numFmtId="0" fontId="73" fillId="4" borderId="4" xfId="15" applyFont="1">
      <alignment horizontal="right" vertical="top" wrapText="1"/>
    </xf>
    <xf numFmtId="168" fontId="70" fillId="3" borderId="4" xfId="59" applyFont="1" applyAlignment="1">
      <alignment horizontal="right" vertical="top" wrapText="1"/>
    </xf>
    <xf numFmtId="0" fontId="0" fillId="2" borderId="0" xfId="0" applyAlignment="1">
      <alignment vertical="center" wrapText="1"/>
    </xf>
    <xf numFmtId="0" fontId="0" fillId="2" borderId="0" xfId="0" applyAlignment="1">
      <alignment horizontal="center" vertical="center" wrapText="1"/>
    </xf>
    <xf numFmtId="0" fontId="55" fillId="2" borderId="0" xfId="48" applyFont="1" applyAlignment="1">
      <alignment horizontal="center" vertical="top" wrapText="1"/>
    </xf>
    <xf numFmtId="0" fontId="39" fillId="0" borderId="0" xfId="44" applyFill="1">
      <alignment vertical="top" wrapText="1"/>
    </xf>
    <xf numFmtId="0" fontId="0" fillId="0" borderId="0" xfId="0" applyFill="1" applyAlignment="1">
      <alignment vertical="top"/>
    </xf>
    <xf numFmtId="0" fontId="66" fillId="0" borderId="0" xfId="0" applyFont="1" applyFill="1" applyAlignment="1">
      <alignment horizontal="left"/>
    </xf>
    <xf numFmtId="0" fontId="74" fillId="7" borderId="0" xfId="44" applyFont="1">
      <alignment vertical="top" wrapText="1"/>
    </xf>
    <xf numFmtId="168" fontId="40" fillId="3" borderId="3" xfId="36" applyFont="1">
      <alignment vertical="top" wrapText="1"/>
    </xf>
    <xf numFmtId="0" fontId="75" fillId="10" borderId="0" xfId="48" applyFont="1" applyFill="1" applyAlignment="1">
      <alignment vertical="top" wrapText="1"/>
    </xf>
    <xf numFmtId="0" fontId="0" fillId="2" borderId="14" xfId="0" applyBorder="1">
      <alignment vertical="top" wrapText="1"/>
    </xf>
    <xf numFmtId="0" fontId="0" fillId="2" borderId="15" xfId="0" applyBorder="1">
      <alignment vertical="top" wrapText="1"/>
    </xf>
    <xf numFmtId="0" fontId="0" fillId="2" borderId="16" xfId="0" applyBorder="1">
      <alignment vertical="top" wrapText="1"/>
    </xf>
    <xf numFmtId="0" fontId="0" fillId="2" borderId="17" xfId="0" applyBorder="1">
      <alignment vertical="top" wrapText="1"/>
    </xf>
    <xf numFmtId="0" fontId="0" fillId="2" borderId="18" xfId="0" applyBorder="1">
      <alignment vertical="top" wrapText="1"/>
    </xf>
    <xf numFmtId="0" fontId="0" fillId="2" borderId="19" xfId="0" applyBorder="1">
      <alignment vertical="top" wrapText="1"/>
    </xf>
    <xf numFmtId="0" fontId="0" fillId="2" borderId="20" xfId="0" applyBorder="1">
      <alignment vertical="top" wrapText="1"/>
    </xf>
    <xf numFmtId="0" fontId="0" fillId="2" borderId="21" xfId="0" applyBorder="1">
      <alignment vertical="top" wrapText="1"/>
    </xf>
    <xf numFmtId="0" fontId="41" fillId="2" borderId="0" xfId="22" applyAlignment="1">
      <alignment horizontal="left" vertical="top" wrapText="1"/>
    </xf>
    <xf numFmtId="0" fontId="76" fillId="2" borderId="0" xfId="0" applyFont="1" applyAlignment="1">
      <alignment horizontal="left" vertical="top" wrapText="1"/>
    </xf>
    <xf numFmtId="0" fontId="76" fillId="2" borderId="0" xfId="0" applyFont="1">
      <alignment vertical="top" wrapText="1"/>
    </xf>
    <xf numFmtId="0" fontId="76" fillId="2" borderId="22" xfId="0" applyFont="1" applyBorder="1">
      <alignment vertical="top" wrapText="1"/>
    </xf>
    <xf numFmtId="0" fontId="76" fillId="2" borderId="22" xfId="0" applyFont="1" applyBorder="1" applyAlignment="1">
      <alignment horizontal="left" vertical="top" wrapText="1"/>
    </xf>
    <xf numFmtId="0" fontId="0" fillId="2" borderId="22" xfId="0" applyBorder="1">
      <alignment vertical="top" wrapText="1"/>
    </xf>
    <xf numFmtId="0" fontId="63" fillId="2" borderId="0" xfId="13" applyFont="1" applyFill="1" applyAlignment="1">
      <alignment horizontal="right" vertical="center"/>
    </xf>
    <xf numFmtId="0" fontId="77" fillId="0" borderId="0" xfId="0" applyFont="1" applyFill="1">
      <alignment vertical="top" wrapText="1"/>
    </xf>
    <xf numFmtId="0" fontId="42" fillId="13" borderId="0" xfId="0" applyFont="1" applyFill="1">
      <alignment vertical="top" wrapText="1"/>
    </xf>
    <xf numFmtId="0" fontId="42" fillId="13" borderId="0" xfId="60" applyFont="1" applyFill="1" applyBorder="1" applyAlignment="1">
      <alignment horizontal="left" vertical="top" wrapText="1"/>
    </xf>
    <xf numFmtId="0" fontId="78" fillId="0" borderId="0" xfId="60" applyFont="1" applyFill="1" applyBorder="1" applyAlignment="1">
      <alignment vertical="top"/>
    </xf>
    <xf numFmtId="0" fontId="42" fillId="13" borderId="0" xfId="60" applyFont="1" applyFill="1" applyBorder="1" applyAlignment="1">
      <alignment vertical="top"/>
    </xf>
    <xf numFmtId="0" fontId="42" fillId="0" borderId="0" xfId="60" applyFont="1" applyFill="1" applyBorder="1" applyAlignment="1">
      <alignment vertical="top" wrapText="1"/>
    </xf>
    <xf numFmtId="0" fontId="42" fillId="13" borderId="0" xfId="23" applyFill="1">
      <alignment vertical="top" wrapText="1"/>
    </xf>
    <xf numFmtId="0" fontId="36" fillId="2" borderId="0" xfId="0" applyFont="1" applyAlignment="1">
      <alignment horizontal="left" vertical="center" wrapText="1"/>
    </xf>
    <xf numFmtId="0" fontId="36" fillId="2" borderId="0" xfId="0" applyFont="1" applyAlignment="1">
      <alignment vertical="center" wrapText="1"/>
    </xf>
    <xf numFmtId="10" fontId="0" fillId="2" borderId="0" xfId="0" applyNumberFormat="1">
      <alignment vertical="top" wrapText="1"/>
    </xf>
    <xf numFmtId="0" fontId="79" fillId="2" borderId="0" xfId="0" applyFont="1" applyAlignment="1">
      <alignment horizontal="left" vertical="center" wrapText="1" indent="2"/>
    </xf>
    <xf numFmtId="1" fontId="80" fillId="2" borderId="0" xfId="34" applyNumberFormat="1" applyFont="1" applyFill="1" applyBorder="1" applyAlignment="1">
      <alignment vertical="center" wrapText="1"/>
    </xf>
    <xf numFmtId="0" fontId="57" fillId="2" borderId="0" xfId="0" applyFont="1">
      <alignment vertical="top" wrapText="1"/>
    </xf>
    <xf numFmtId="9" fontId="0" fillId="2" borderId="0" xfId="0" applyNumberFormat="1">
      <alignment vertical="top" wrapText="1"/>
    </xf>
    <xf numFmtId="170" fontId="0" fillId="2" borderId="0" xfId="0" applyNumberFormat="1">
      <alignment vertical="top" wrapText="1"/>
    </xf>
    <xf numFmtId="49" fontId="39" fillId="7" borderId="0" xfId="44" applyNumberFormat="1" applyAlignment="1">
      <alignment horizontal="right" vertical="top" wrapText="1"/>
    </xf>
    <xf numFmtId="0" fontId="82" fillId="2" borderId="0" xfId="0" applyFont="1">
      <alignment vertical="top" wrapText="1"/>
    </xf>
    <xf numFmtId="0" fontId="39" fillId="7" borderId="0" xfId="4" applyNumberFormat="1" applyFont="1" applyFill="1" applyAlignment="1">
      <alignment vertical="top" wrapText="1"/>
    </xf>
    <xf numFmtId="0" fontId="83" fillId="2" borderId="0" xfId="0" applyFont="1" applyAlignment="1">
      <alignment vertical="center" wrapText="1"/>
    </xf>
    <xf numFmtId="0" fontId="39" fillId="7" borderId="0" xfId="44" applyNumberFormat="1">
      <alignment vertical="top" wrapText="1"/>
    </xf>
    <xf numFmtId="1" fontId="39" fillId="7" borderId="0" xfId="4" applyNumberFormat="1" applyFont="1" applyFill="1" applyAlignment="1">
      <alignment vertical="top" wrapText="1"/>
    </xf>
    <xf numFmtId="0" fontId="24" fillId="0" borderId="0" xfId="7" applyNumberFormat="1" applyFont="1" applyFill="1" applyBorder="1" applyAlignment="1">
      <alignment horizontal="center" vertical="center" wrapText="1"/>
    </xf>
    <xf numFmtId="0" fontId="84" fillId="2" borderId="0" xfId="0" applyFont="1" applyAlignment="1">
      <alignment vertical="center" wrapText="1"/>
    </xf>
    <xf numFmtId="1" fontId="39" fillId="7" borderId="0" xfId="44" applyNumberFormat="1" applyAlignment="1">
      <alignment horizontal="right" vertical="top" wrapText="1"/>
    </xf>
    <xf numFmtId="10" fontId="50" fillId="2" borderId="0" xfId="48" applyNumberFormat="1">
      <alignment vertical="top"/>
    </xf>
    <xf numFmtId="9" fontId="31" fillId="2" borderId="0" xfId="34" applyFont="1" applyFill="1" applyAlignment="1">
      <alignment vertical="top" wrapText="1"/>
    </xf>
    <xf numFmtId="168" fontId="33" fillId="3" borderId="0" xfId="1" quotePrefix="1" applyAlignment="1">
      <alignment vertical="top" wrapText="1"/>
    </xf>
    <xf numFmtId="0" fontId="24" fillId="2" borderId="0" xfId="0" applyFont="1" applyAlignment="1">
      <alignment horizontal="center" vertical="center" wrapText="1"/>
    </xf>
    <xf numFmtId="0" fontId="85" fillId="2" borderId="0" xfId="0" quotePrefix="1" applyFont="1" applyAlignment="1">
      <alignment horizontal="center" vertical="center" wrapText="1"/>
    </xf>
    <xf numFmtId="0" fontId="85" fillId="2" borderId="0" xfId="0" applyFont="1" applyAlignment="1">
      <alignment horizontal="center" vertical="center" wrapText="1"/>
    </xf>
    <xf numFmtId="0" fontId="86" fillId="2" borderId="0" xfId="0" applyFont="1" applyAlignment="1">
      <alignment horizontal="left" vertical="center" wrapText="1" indent="2"/>
    </xf>
    <xf numFmtId="0" fontId="81" fillId="2" borderId="0" xfId="0" applyFont="1" applyAlignment="1">
      <alignment horizontal="center" vertical="center"/>
    </xf>
    <xf numFmtId="0" fontId="81" fillId="2" borderId="0" xfId="0" applyFont="1" applyAlignment="1"/>
    <xf numFmtId="0" fontId="87" fillId="2" borderId="0" xfId="0" applyFont="1" applyAlignment="1">
      <alignment horizontal="left" wrapText="1"/>
    </xf>
    <xf numFmtId="0" fontId="0" fillId="2" borderId="0" xfId="0" applyAlignment="1">
      <alignment horizontal="left" wrapText="1"/>
    </xf>
    <xf numFmtId="0" fontId="86" fillId="2" borderId="0" xfId="0" applyFont="1" applyAlignment="1">
      <alignment horizontal="center" vertical="center" wrapText="1"/>
    </xf>
    <xf numFmtId="0" fontId="86" fillId="2" borderId="0" xfId="0" applyFont="1" applyAlignment="1">
      <alignment horizontal="left" vertical="center" wrapText="1"/>
    </xf>
    <xf numFmtId="168" fontId="33" fillId="11" borderId="0" xfId="36" applyFill="1" applyBorder="1" applyAlignment="1">
      <alignment horizontal="center" vertical="top" wrapText="1"/>
    </xf>
    <xf numFmtId="168" fontId="33" fillId="0" borderId="5" xfId="16" applyNumberFormat="1" applyFill="1" applyBorder="1">
      <alignment horizontal="right" vertical="top" wrapText="1"/>
    </xf>
    <xf numFmtId="0" fontId="57" fillId="0" borderId="0" xfId="0" applyFont="1" applyFill="1" applyAlignment="1">
      <alignment horizontal="left" vertical="top" wrapText="1"/>
    </xf>
    <xf numFmtId="10" fontId="88" fillId="0" borderId="3" xfId="16" applyNumberFormat="1" applyFont="1" applyFill="1">
      <alignment horizontal="right" vertical="top" wrapText="1"/>
    </xf>
    <xf numFmtId="0" fontId="88" fillId="0" borderId="0" xfId="0" applyFont="1" applyFill="1">
      <alignment vertical="top" wrapText="1"/>
    </xf>
    <xf numFmtId="168" fontId="33" fillId="3" borderId="0" xfId="1" applyAlignment="1">
      <alignment vertical="top" wrapText="1"/>
    </xf>
    <xf numFmtId="0" fontId="0" fillId="2" borderId="0" xfId="0" applyAlignment="1">
      <alignment horizontal="center" vertical="top" wrapText="1"/>
    </xf>
    <xf numFmtId="168" fontId="88" fillId="0" borderId="0" xfId="1" applyFont="1" applyFill="1">
      <alignment horizontal="left" vertical="top" wrapText="1"/>
    </xf>
    <xf numFmtId="0" fontId="89" fillId="0" borderId="0" xfId="20" applyFont="1" applyFill="1" applyBorder="1" applyAlignment="1">
      <alignment horizontal="left"/>
    </xf>
    <xf numFmtId="0" fontId="90" fillId="2" borderId="0" xfId="0" applyFont="1" applyAlignment="1">
      <alignment vertical="center" wrapText="1"/>
    </xf>
    <xf numFmtId="49" fontId="39" fillId="11" borderId="0" xfId="44" applyNumberFormat="1" applyFill="1" applyAlignment="1">
      <alignment horizontal="right" wrapText="1"/>
    </xf>
    <xf numFmtId="168" fontId="87" fillId="2" borderId="0" xfId="0" applyNumberFormat="1" applyFont="1" applyAlignment="1">
      <alignment horizontal="left" vertical="center" wrapText="1"/>
    </xf>
    <xf numFmtId="168" fontId="33" fillId="3" borderId="13" xfId="36" applyBorder="1" applyAlignment="1">
      <alignment horizontal="left" vertical="center" wrapText="1"/>
    </xf>
    <xf numFmtId="168" fontId="31" fillId="2" borderId="0" xfId="34" applyNumberFormat="1" applyFont="1" applyFill="1" applyAlignment="1">
      <alignment vertical="top" wrapText="1"/>
    </xf>
    <xf numFmtId="0" fontId="33" fillId="2" borderId="3" xfId="16" applyFill="1">
      <alignment horizontal="right" vertical="top" wrapText="1"/>
    </xf>
    <xf numFmtId="168" fontId="33" fillId="2" borderId="3" xfId="16" applyNumberFormat="1" applyFill="1">
      <alignment horizontal="right" vertical="top" wrapText="1"/>
    </xf>
    <xf numFmtId="168" fontId="37" fillId="2" borderId="3" xfId="14" applyNumberFormat="1" applyFill="1">
      <alignment horizontal="right" vertical="top" wrapText="1"/>
    </xf>
    <xf numFmtId="3" fontId="33" fillId="2" borderId="3" xfId="16" applyNumberFormat="1" applyFill="1">
      <alignment horizontal="right" vertical="top" wrapText="1"/>
    </xf>
    <xf numFmtId="0" fontId="37" fillId="2" borderId="3" xfId="34" applyNumberFormat="1" applyFont="1" applyFill="1" applyBorder="1" applyAlignment="1">
      <alignment horizontal="right" vertical="top" wrapText="1"/>
    </xf>
    <xf numFmtId="1" fontId="91" fillId="2" borderId="23" xfId="34" applyNumberFormat="1" applyFont="1" applyFill="1" applyBorder="1" applyAlignment="1">
      <alignment horizontal="right"/>
    </xf>
    <xf numFmtId="168" fontId="33" fillId="2" borderId="13" xfId="16" applyNumberFormat="1" applyFill="1" applyBorder="1">
      <alignment horizontal="right" vertical="top" wrapText="1"/>
    </xf>
    <xf numFmtId="168" fontId="92" fillId="2" borderId="3" xfId="14" applyNumberFormat="1" applyFont="1" applyFill="1">
      <alignment horizontal="right" vertical="top" wrapText="1"/>
    </xf>
    <xf numFmtId="9" fontId="0" fillId="2" borderId="0" xfId="0" applyNumberFormat="1" applyAlignment="1">
      <alignment horizontal="left" vertical="top" wrapText="1"/>
    </xf>
    <xf numFmtId="3" fontId="0" fillId="2" borderId="0" xfId="0" applyNumberFormat="1">
      <alignment vertical="top" wrapText="1"/>
    </xf>
    <xf numFmtId="168" fontId="33" fillId="3" borderId="13" xfId="36" applyBorder="1" applyAlignment="1">
      <alignment horizontal="left" vertical="top" wrapText="1"/>
    </xf>
    <xf numFmtId="168" fontId="39" fillId="7" borderId="0" xfId="44" applyNumberFormat="1" applyAlignment="1">
      <alignment horizontal="left" vertical="top" wrapText="1"/>
    </xf>
    <xf numFmtId="168" fontId="33" fillId="2" borderId="5" xfId="59" applyFill="1" applyBorder="1" applyAlignment="1">
      <alignment horizontal="right" vertical="top" wrapText="1"/>
    </xf>
    <xf numFmtId="2" fontId="93" fillId="2" borderId="0" xfId="52" applyFont="1" applyBorder="1">
      <alignment horizontal="right"/>
    </xf>
    <xf numFmtId="9" fontId="92" fillId="2" borderId="3" xfId="34" applyFont="1" applyFill="1" applyBorder="1" applyAlignment="1">
      <alignment horizontal="right" vertical="top" wrapText="1"/>
    </xf>
    <xf numFmtId="1" fontId="33" fillId="2" borderId="3" xfId="16" applyNumberFormat="1" applyFill="1">
      <alignment horizontal="right" vertical="top" wrapText="1"/>
    </xf>
    <xf numFmtId="1" fontId="33" fillId="11" borderId="3" xfId="16" applyNumberFormat="1" applyFill="1">
      <alignment horizontal="right" vertical="top" wrapText="1"/>
    </xf>
    <xf numFmtId="166" fontId="33" fillId="0" borderId="3" xfId="4" applyNumberFormat="1" applyFont="1" applyFill="1" applyBorder="1" applyAlignment="1">
      <alignment horizontal="right" vertical="top" wrapText="1"/>
    </xf>
    <xf numFmtId="166" fontId="33" fillId="0" borderId="5" xfId="4" applyNumberFormat="1" applyFont="1" applyFill="1" applyBorder="1" applyAlignment="1">
      <alignment horizontal="right" vertical="top" wrapText="1"/>
    </xf>
    <xf numFmtId="166" fontId="33" fillId="0" borderId="24" xfId="4" applyNumberFormat="1" applyFont="1" applyFill="1" applyBorder="1" applyAlignment="1">
      <alignment horizontal="right" vertical="top" wrapText="1"/>
    </xf>
    <xf numFmtId="168" fontId="33" fillId="3" borderId="0" xfId="59" applyBorder="1" applyAlignment="1">
      <alignment horizontal="left" vertical="top" wrapText="1"/>
    </xf>
    <xf numFmtId="0" fontId="33" fillId="3" borderId="3" xfId="16" quotePrefix="1">
      <alignment horizontal="right" vertical="top" wrapText="1"/>
    </xf>
    <xf numFmtId="0" fontId="33" fillId="3" borderId="3" xfId="16" applyAlignment="1">
      <alignment horizontal="left" vertical="top" wrapText="1"/>
    </xf>
    <xf numFmtId="173" fontId="33" fillId="3" borderId="3" xfId="4" applyNumberFormat="1" applyFont="1" applyFill="1" applyBorder="1" applyAlignment="1">
      <alignment horizontal="right" vertical="top" wrapText="1"/>
    </xf>
    <xf numFmtId="166" fontId="33" fillId="3" borderId="3" xfId="4" applyNumberFormat="1" applyFont="1" applyFill="1" applyBorder="1" applyAlignment="1">
      <alignment horizontal="right" vertical="top" wrapText="1"/>
    </xf>
    <xf numFmtId="9" fontId="33" fillId="3" borderId="3" xfId="34" applyFont="1" applyFill="1" applyBorder="1" applyAlignment="1">
      <alignment horizontal="right" vertical="top" wrapText="1"/>
    </xf>
    <xf numFmtId="168" fontId="33" fillId="3" borderId="3" xfId="34" applyNumberFormat="1" applyFont="1" applyFill="1" applyBorder="1" applyAlignment="1">
      <alignment horizontal="right" vertical="top" wrapText="1"/>
    </xf>
    <xf numFmtId="10" fontId="33" fillId="3" borderId="3" xfId="34" applyNumberFormat="1" applyFont="1" applyFill="1" applyBorder="1" applyAlignment="1">
      <alignment horizontal="right" vertical="top" wrapText="1"/>
    </xf>
    <xf numFmtId="0" fontId="0" fillId="2" borderId="0" xfId="0" applyAlignment="1">
      <alignment horizontal="right" vertical="top" wrapText="1"/>
    </xf>
    <xf numFmtId="0" fontId="39" fillId="7" borderId="0" xfId="44" applyNumberFormat="1" applyAlignment="1">
      <alignment horizontal="right" vertical="top" wrapText="1"/>
    </xf>
    <xf numFmtId="49" fontId="39" fillId="7" borderId="0" xfId="44" applyNumberFormat="1" applyAlignment="1">
      <alignment horizontal="right" vertical="center" wrapText="1"/>
    </xf>
    <xf numFmtId="0" fontId="94" fillId="0" borderId="3" xfId="38" applyFont="1" applyFill="1">
      <alignment vertical="top" wrapText="1"/>
    </xf>
    <xf numFmtId="0" fontId="33" fillId="0" borderId="3" xfId="38" applyFont="1" applyFill="1">
      <alignment vertical="top" wrapText="1"/>
    </xf>
    <xf numFmtId="0" fontId="33" fillId="2" borderId="0" xfId="0" applyFont="1">
      <alignment vertical="top" wrapText="1"/>
    </xf>
    <xf numFmtId="0" fontId="95" fillId="0" borderId="0" xfId="20" applyFont="1" applyFill="1" applyBorder="1" applyAlignment="1">
      <alignment horizontal="left"/>
    </xf>
    <xf numFmtId="168" fontId="95" fillId="0" borderId="0" xfId="20" applyNumberFormat="1" applyFont="1" applyFill="1" applyBorder="1" applyAlignment="1">
      <alignment horizontal="left"/>
    </xf>
    <xf numFmtId="2" fontId="33" fillId="3" borderId="3" xfId="16" quotePrefix="1" applyNumberFormat="1">
      <alignment horizontal="right" vertical="top" wrapText="1"/>
    </xf>
    <xf numFmtId="10" fontId="33" fillId="3" borderId="3" xfId="34" quotePrefix="1" applyNumberFormat="1" applyFont="1" applyFill="1" applyBorder="1" applyAlignment="1">
      <alignment horizontal="right" vertical="top" wrapText="1"/>
    </xf>
    <xf numFmtId="166" fontId="33" fillId="3" borderId="3" xfId="4" quotePrefix="1" applyNumberFormat="1" applyFont="1" applyFill="1" applyBorder="1" applyAlignment="1">
      <alignment horizontal="right" vertical="top" wrapText="1"/>
    </xf>
    <xf numFmtId="9" fontId="33" fillId="0" borderId="3" xfId="34" applyFont="1" applyFill="1" applyBorder="1" applyAlignment="1">
      <alignment horizontal="right" vertical="top" wrapText="1"/>
    </xf>
    <xf numFmtId="168" fontId="33" fillId="0" borderId="3" xfId="34" applyNumberFormat="1" applyFont="1" applyFill="1" applyBorder="1" applyAlignment="1">
      <alignment horizontal="right" vertical="top" wrapText="1"/>
    </xf>
    <xf numFmtId="0" fontId="33" fillId="0" borderId="3" xfId="16" applyFill="1">
      <alignment horizontal="right" vertical="top" wrapText="1"/>
    </xf>
    <xf numFmtId="10" fontId="33" fillId="3" borderId="5" xfId="34" applyNumberFormat="1" applyFont="1" applyFill="1" applyBorder="1" applyAlignment="1">
      <alignment horizontal="right" vertical="top" wrapText="1"/>
    </xf>
    <xf numFmtId="0" fontId="46" fillId="7" borderId="0" xfId="44" applyFont="1">
      <alignment vertical="top" wrapText="1"/>
    </xf>
    <xf numFmtId="168" fontId="33" fillId="0" borderId="3" xfId="16" applyNumberFormat="1" applyFill="1">
      <alignment horizontal="right" vertical="top" wrapText="1"/>
    </xf>
    <xf numFmtId="10" fontId="33" fillId="11" borderId="0" xfId="59" applyNumberFormat="1" applyFill="1" applyBorder="1">
      <alignment vertical="top" wrapText="1"/>
    </xf>
    <xf numFmtId="168" fontId="33" fillId="0" borderId="3" xfId="36" applyFill="1" applyAlignment="1">
      <alignment horizontal="right" vertical="top" wrapText="1"/>
    </xf>
    <xf numFmtId="168" fontId="33" fillId="3" borderId="5" xfId="59" applyBorder="1">
      <alignment vertical="top" wrapText="1"/>
    </xf>
    <xf numFmtId="168" fontId="33" fillId="0" borderId="5" xfId="59" applyFill="1" applyBorder="1">
      <alignment vertical="top" wrapText="1"/>
    </xf>
    <xf numFmtId="168" fontId="33" fillId="0" borderId="3" xfId="16" applyNumberFormat="1" applyFill="1" applyAlignment="1">
      <alignment vertical="top" wrapText="1"/>
    </xf>
    <xf numFmtId="3" fontId="33" fillId="0" borderId="3" xfId="16" applyNumberFormat="1" applyFill="1">
      <alignment horizontal="right" vertical="top" wrapText="1"/>
    </xf>
    <xf numFmtId="3" fontId="94" fillId="0" borderId="3" xfId="4" applyNumberFormat="1" applyFont="1" applyFill="1" applyBorder="1" applyAlignment="1">
      <alignment horizontal="right" vertical="top" wrapText="1"/>
    </xf>
    <xf numFmtId="9" fontId="33" fillId="0" borderId="3" xfId="36" applyNumberFormat="1" applyFill="1" applyAlignment="1">
      <alignment horizontal="right" vertical="top" wrapText="1"/>
    </xf>
    <xf numFmtId="168" fontId="33" fillId="3" borderId="3" xfId="36" applyAlignment="1">
      <alignment horizontal="left" vertical="top" wrapText="1"/>
    </xf>
    <xf numFmtId="168" fontId="33" fillId="3" borderId="24" xfId="36" applyBorder="1" applyAlignment="1">
      <alignment horizontal="left" vertical="top" wrapText="1"/>
    </xf>
    <xf numFmtId="166" fontId="33" fillId="0" borderId="13" xfId="4" applyNumberFormat="1" applyFont="1" applyFill="1" applyBorder="1" applyAlignment="1">
      <alignment horizontal="right" vertical="top" wrapText="1"/>
    </xf>
    <xf numFmtId="168" fontId="33" fillId="3" borderId="5" xfId="36" applyBorder="1" applyAlignment="1">
      <alignment horizontal="left" vertical="top" wrapText="1"/>
    </xf>
    <xf numFmtId="0" fontId="31" fillId="2" borderId="0" xfId="48" applyFont="1">
      <alignment vertical="top"/>
    </xf>
    <xf numFmtId="0" fontId="33" fillId="0" borderId="0" xfId="0" applyFont="1" applyFill="1" applyAlignment="1">
      <alignment horizontal="right" vertical="top" wrapText="1"/>
    </xf>
    <xf numFmtId="168" fontId="48" fillId="0" borderId="3" xfId="36" applyFont="1" applyFill="1">
      <alignment vertical="top" wrapText="1"/>
    </xf>
    <xf numFmtId="0" fontId="51" fillId="2" borderId="0" xfId="56" applyFill="1" applyAlignment="1">
      <alignment horizontal="left" vertical="top"/>
    </xf>
    <xf numFmtId="9" fontId="33" fillId="3" borderId="0" xfId="34" applyFont="1" applyFill="1" applyAlignment="1">
      <alignment horizontal="left" vertical="top" wrapText="1"/>
    </xf>
    <xf numFmtId="2" fontId="33" fillId="0" borderId="3" xfId="16" applyNumberFormat="1" applyFill="1">
      <alignment horizontal="right" vertical="top" wrapText="1"/>
    </xf>
    <xf numFmtId="165" fontId="33" fillId="3" borderId="3" xfId="4" applyFont="1" applyFill="1" applyBorder="1" applyAlignment="1">
      <alignment horizontal="right" vertical="top" wrapText="1"/>
    </xf>
    <xf numFmtId="0" fontId="33" fillId="3" borderId="3" xfId="16" applyAlignment="1">
      <alignment horizontal="left" vertical="center" wrapText="1"/>
    </xf>
    <xf numFmtId="0" fontId="11" fillId="0" borderId="3" xfId="38" applyFont="1" applyFill="1">
      <alignment vertical="top" wrapText="1"/>
    </xf>
    <xf numFmtId="0" fontId="43" fillId="0" borderId="0" xfId="24" applyFill="1">
      <alignment vertical="top" wrapText="1"/>
    </xf>
    <xf numFmtId="0" fontId="32" fillId="2" borderId="0" xfId="33" applyFill="1"/>
    <xf numFmtId="168" fontId="37" fillId="0" borderId="3" xfId="14" applyNumberFormat="1" applyFill="1">
      <alignment horizontal="right" vertical="top" wrapText="1"/>
    </xf>
    <xf numFmtId="0" fontId="37" fillId="0" borderId="3" xfId="14" applyFill="1">
      <alignment horizontal="right" vertical="top" wrapText="1"/>
    </xf>
    <xf numFmtId="0" fontId="32" fillId="0" borderId="0" xfId="33"/>
    <xf numFmtId="0" fontId="32" fillId="2" borderId="0" xfId="33" applyFill="1" applyAlignment="1">
      <alignment vertical="top" wrapText="1"/>
    </xf>
    <xf numFmtId="168" fontId="33" fillId="0" borderId="13" xfId="36" applyFill="1" applyBorder="1" applyAlignment="1">
      <alignment horizontal="left" vertical="center" wrapText="1"/>
    </xf>
    <xf numFmtId="168" fontId="33" fillId="11" borderId="3" xfId="16" applyNumberFormat="1" applyFill="1">
      <alignment horizontal="right" vertical="top" wrapText="1"/>
    </xf>
    <xf numFmtId="10" fontId="33" fillId="0" borderId="3" xfId="34" applyNumberFormat="1" applyFont="1" applyFill="1" applyBorder="1" applyAlignment="1">
      <alignment horizontal="right" vertical="top" wrapText="1"/>
    </xf>
    <xf numFmtId="168" fontId="33" fillId="0" borderId="3" xfId="14" applyNumberFormat="1" applyFont="1" applyFill="1">
      <alignment horizontal="right" vertical="top" wrapText="1"/>
    </xf>
    <xf numFmtId="10" fontId="31" fillId="2" borderId="0" xfId="34" applyNumberFormat="1" applyFont="1" applyFill="1" applyAlignment="1">
      <alignment vertical="top" wrapText="1"/>
    </xf>
    <xf numFmtId="10" fontId="31" fillId="2" borderId="0" xfId="34" applyNumberFormat="1" applyFont="1" applyFill="1" applyBorder="1" applyAlignment="1">
      <alignment vertical="top" wrapText="1"/>
    </xf>
    <xf numFmtId="9" fontId="33" fillId="3" borderId="3" xfId="16" applyNumberFormat="1">
      <alignment horizontal="right" vertical="top" wrapText="1"/>
    </xf>
    <xf numFmtId="0" fontId="39" fillId="7" borderId="25" xfId="44" applyBorder="1">
      <alignment vertical="top" wrapText="1"/>
    </xf>
    <xf numFmtId="0" fontId="39" fillId="7" borderId="26" xfId="44" applyBorder="1" applyAlignment="1">
      <alignment horizontal="right" wrapText="1"/>
    </xf>
    <xf numFmtId="46" fontId="96" fillId="0" borderId="3" xfId="14" quotePrefix="1" applyNumberFormat="1" applyFont="1" applyFill="1">
      <alignment horizontal="right" vertical="top" wrapText="1"/>
    </xf>
    <xf numFmtId="10" fontId="33" fillId="0" borderId="3" xfId="16" applyNumberFormat="1" applyFill="1">
      <alignment horizontal="right" vertical="top" wrapText="1"/>
    </xf>
    <xf numFmtId="10" fontId="48" fillId="0" borderId="0" xfId="41" applyNumberFormat="1" applyFont="1" applyFill="1">
      <alignment horizontal="left"/>
    </xf>
    <xf numFmtId="10" fontId="33" fillId="0" borderId="5" xfId="16" applyNumberFormat="1" applyFill="1" applyBorder="1">
      <alignment horizontal="right" vertical="top" wrapText="1"/>
    </xf>
    <xf numFmtId="0" fontId="33" fillId="3" borderId="0" xfId="16" applyBorder="1">
      <alignment horizontal="right" vertical="top" wrapText="1"/>
    </xf>
    <xf numFmtId="44" fontId="0" fillId="2" borderId="0" xfId="0" applyNumberFormat="1">
      <alignment vertical="top" wrapText="1"/>
    </xf>
    <xf numFmtId="168" fontId="97" fillId="3" borderId="0" xfId="36" applyFont="1" applyBorder="1">
      <alignment vertical="top" wrapText="1"/>
    </xf>
    <xf numFmtId="168" fontId="40" fillId="2" borderId="7" xfId="20" applyNumberFormat="1" applyAlignment="1">
      <alignment horizontal="left"/>
    </xf>
    <xf numFmtId="172" fontId="33" fillId="3" borderId="0" xfId="1" applyNumberFormat="1">
      <alignment horizontal="left" vertical="top" wrapText="1"/>
    </xf>
    <xf numFmtId="168" fontId="33" fillId="0" borderId="3" xfId="36" applyFill="1" applyAlignment="1">
      <alignment horizontal="left" vertical="top" wrapText="1"/>
    </xf>
    <xf numFmtId="0" fontId="51" fillId="2" borderId="0" xfId="56" applyFill="1" applyBorder="1" applyAlignment="1">
      <alignment horizontal="left" vertical="top" wrapText="1"/>
    </xf>
    <xf numFmtId="0" fontId="51" fillId="2" borderId="0" xfId="56" applyFill="1" applyBorder="1" applyAlignment="1">
      <alignment horizontal="left" vertical="center" wrapText="1"/>
    </xf>
    <xf numFmtId="0" fontId="33" fillId="3" borderId="24" xfId="16" applyBorder="1" applyAlignment="1">
      <alignment horizontal="left" vertical="center" wrapText="1"/>
    </xf>
    <xf numFmtId="0" fontId="33" fillId="3" borderId="13" xfId="16" applyBorder="1" applyAlignment="1">
      <alignment horizontal="left" vertical="top" wrapText="1"/>
    </xf>
    <xf numFmtId="0" fontId="63" fillId="2" borderId="0" xfId="13" applyFont="1" applyFill="1" applyAlignment="1">
      <alignment horizontal="center" vertical="center"/>
    </xf>
    <xf numFmtId="166" fontId="33" fillId="15" borderId="3" xfId="4" applyNumberFormat="1" applyFont="1" applyFill="1" applyBorder="1" applyAlignment="1">
      <alignment horizontal="right" vertical="top" wrapText="1"/>
    </xf>
    <xf numFmtId="166" fontId="33" fillId="15" borderId="13" xfId="4" applyNumberFormat="1" applyFont="1" applyFill="1" applyBorder="1" applyAlignment="1">
      <alignment horizontal="right" vertical="top" wrapText="1"/>
    </xf>
    <xf numFmtId="0" fontId="99" fillId="2" borderId="0" xfId="56" applyFont="1" applyFill="1" applyBorder="1" applyAlignment="1">
      <alignment vertical="top"/>
    </xf>
    <xf numFmtId="166" fontId="33" fillId="17" borderId="3" xfId="4" applyNumberFormat="1" applyFont="1" applyFill="1" applyBorder="1" applyAlignment="1">
      <alignment horizontal="right" vertical="top" wrapText="1"/>
    </xf>
    <xf numFmtId="166" fontId="67" fillId="17" borderId="3" xfId="4" applyNumberFormat="1" applyFont="1" applyFill="1" applyBorder="1" applyAlignment="1">
      <alignment horizontal="right" vertical="top" wrapText="1"/>
    </xf>
    <xf numFmtId="0" fontId="39" fillId="7" borderId="0" xfId="44" applyAlignment="1">
      <alignment horizontal="left" vertical="center" wrapText="1"/>
    </xf>
    <xf numFmtId="0" fontId="46" fillId="7" borderId="0" xfId="44" applyFont="1" applyAlignment="1">
      <alignment horizontal="right" vertical="top" wrapText="1"/>
    </xf>
    <xf numFmtId="166" fontId="33" fillId="0" borderId="29" xfId="4" applyNumberFormat="1" applyFont="1" applyFill="1" applyBorder="1" applyAlignment="1">
      <alignment horizontal="right" vertical="top" wrapText="1"/>
    </xf>
    <xf numFmtId="166" fontId="33" fillId="15" borderId="29" xfId="4" applyNumberFormat="1" applyFont="1" applyFill="1" applyBorder="1" applyAlignment="1">
      <alignment horizontal="right" vertical="top" wrapText="1"/>
    </xf>
    <xf numFmtId="166" fontId="67" fillId="15" borderId="30" xfId="4" applyNumberFormat="1" applyFont="1" applyFill="1" applyBorder="1" applyAlignment="1">
      <alignment horizontal="right" vertical="top" wrapText="1"/>
    </xf>
    <xf numFmtId="168" fontId="33" fillId="3" borderId="31" xfId="36" applyBorder="1" applyAlignment="1">
      <alignment horizontal="left" vertical="top" wrapText="1"/>
    </xf>
    <xf numFmtId="166" fontId="33" fillId="18" borderId="13" xfId="4" applyNumberFormat="1" applyFont="1" applyFill="1" applyBorder="1" applyAlignment="1">
      <alignment horizontal="right" vertical="top" wrapText="1"/>
    </xf>
    <xf numFmtId="166" fontId="33" fillId="15" borderId="32" xfId="4" applyNumberFormat="1" applyFont="1" applyFill="1" applyBorder="1" applyAlignment="1">
      <alignment horizontal="right" vertical="top" wrapText="1"/>
    </xf>
    <xf numFmtId="166" fontId="67" fillId="15" borderId="32" xfId="4" applyNumberFormat="1" applyFont="1" applyFill="1" applyBorder="1" applyAlignment="1">
      <alignment horizontal="right" vertical="top" wrapText="1"/>
    </xf>
    <xf numFmtId="166" fontId="33" fillId="18" borderId="33" xfId="4" applyNumberFormat="1" applyFont="1" applyFill="1" applyBorder="1" applyAlignment="1">
      <alignment horizontal="right" vertical="top" wrapText="1"/>
    </xf>
    <xf numFmtId="166" fontId="33" fillId="0" borderId="34" xfId="4" applyNumberFormat="1" applyFont="1" applyFill="1" applyBorder="1" applyAlignment="1">
      <alignment horizontal="right" vertical="top" wrapText="1"/>
    </xf>
    <xf numFmtId="0" fontId="67" fillId="0" borderId="3" xfId="14" quotePrefix="1" applyFont="1" applyFill="1">
      <alignment horizontal="right" vertical="top" wrapText="1"/>
    </xf>
    <xf numFmtId="1" fontId="33" fillId="0" borderId="3" xfId="36" applyNumberFormat="1" applyFill="1" applyAlignment="1">
      <alignment horizontal="center" vertical="top" wrapText="1"/>
    </xf>
    <xf numFmtId="1" fontId="47" fillId="0" borderId="0" xfId="41" applyNumberFormat="1" applyFill="1" applyAlignment="1">
      <alignment horizontal="center"/>
    </xf>
    <xf numFmtId="167" fontId="47" fillId="0" borderId="0" xfId="41" applyNumberFormat="1" applyFill="1">
      <alignment horizontal="left"/>
    </xf>
    <xf numFmtId="3" fontId="33" fillId="0" borderId="36" xfId="16" applyNumberFormat="1" applyFill="1" applyBorder="1">
      <alignment horizontal="right" vertical="top" wrapText="1"/>
    </xf>
    <xf numFmtId="3" fontId="33" fillId="2" borderId="36" xfId="16" applyNumberFormat="1" applyFill="1" applyBorder="1">
      <alignment horizontal="right" vertical="top" wrapText="1"/>
    </xf>
    <xf numFmtId="168" fontId="33" fillId="2" borderId="36" xfId="16" applyNumberFormat="1" applyFill="1" applyBorder="1">
      <alignment horizontal="right" vertical="top" wrapText="1"/>
    </xf>
    <xf numFmtId="3" fontId="94" fillId="2" borderId="36" xfId="4" applyNumberFormat="1" applyFont="1" applyFill="1" applyBorder="1" applyAlignment="1">
      <alignment horizontal="right" vertical="top" wrapText="1"/>
    </xf>
    <xf numFmtId="0" fontId="101" fillId="2" borderId="0" xfId="56" applyFont="1" applyFill="1" applyBorder="1" applyAlignment="1">
      <alignment vertical="top"/>
    </xf>
    <xf numFmtId="0" fontId="101" fillId="2" borderId="0" xfId="56" applyFont="1" applyFill="1" applyBorder="1" applyAlignment="1">
      <alignment horizontal="left" vertical="top"/>
    </xf>
    <xf numFmtId="168" fontId="33" fillId="3" borderId="3" xfId="36" applyAlignment="1">
      <alignment horizontal="left" vertical="top" wrapText="1" indent="1"/>
    </xf>
    <xf numFmtId="1" fontId="33" fillId="0" borderId="3" xfId="16" applyNumberFormat="1" applyFill="1">
      <alignment horizontal="right" vertical="top" wrapText="1"/>
    </xf>
    <xf numFmtId="3" fontId="33" fillId="0" borderId="3" xfId="36" applyNumberFormat="1" applyFill="1" applyAlignment="1">
      <alignment horizontal="right" vertical="top" wrapText="1"/>
    </xf>
    <xf numFmtId="9" fontId="33" fillId="0" borderId="5" xfId="36" applyNumberFormat="1" applyFill="1" applyBorder="1" applyAlignment="1">
      <alignment horizontal="right" vertical="top" wrapText="1"/>
    </xf>
    <xf numFmtId="1" fontId="33" fillId="3" borderId="5" xfId="36" applyNumberFormat="1" applyBorder="1" applyAlignment="1">
      <alignment horizontal="center" vertical="top" wrapText="1"/>
    </xf>
    <xf numFmtId="168" fontId="33" fillId="2" borderId="3" xfId="36" applyFill="1" applyAlignment="1">
      <alignment horizontal="right" vertical="top" wrapText="1"/>
    </xf>
    <xf numFmtId="0" fontId="51" fillId="2" borderId="0" xfId="56" applyFill="1" applyBorder="1" applyAlignment="1">
      <alignment horizontal="left" vertical="top"/>
    </xf>
    <xf numFmtId="0" fontId="39" fillId="7" borderId="0" xfId="44" applyAlignment="1">
      <alignment horizontal="right" vertical="center" wrapText="1"/>
    </xf>
    <xf numFmtId="168" fontId="103" fillId="3" borderId="3" xfId="36" applyFont="1">
      <alignment vertical="top" wrapText="1"/>
    </xf>
    <xf numFmtId="168" fontId="103" fillId="3" borderId="39" xfId="36" applyFont="1" applyBorder="1">
      <alignment vertical="top" wrapText="1"/>
    </xf>
    <xf numFmtId="168" fontId="103" fillId="3" borderId="0" xfId="36" applyFont="1" applyBorder="1">
      <alignment vertical="top" wrapText="1"/>
    </xf>
    <xf numFmtId="168" fontId="33" fillId="0" borderId="5" xfId="36" applyFill="1" applyBorder="1">
      <alignment vertical="top" wrapText="1"/>
    </xf>
    <xf numFmtId="168" fontId="45" fillId="0" borderId="24" xfId="38" applyNumberFormat="1" applyFill="1" applyBorder="1">
      <alignment vertical="top" wrapText="1"/>
    </xf>
    <xf numFmtId="168" fontId="33" fillId="0" borderId="5" xfId="14" applyNumberFormat="1" applyFont="1" applyFill="1" applyBorder="1">
      <alignment horizontal="right" vertical="top" wrapText="1"/>
    </xf>
    <xf numFmtId="168" fontId="33" fillId="0" borderId="3" xfId="36" applyFill="1" applyAlignment="1">
      <alignment horizontal="left" vertical="top" wrapText="1" indent="1"/>
    </xf>
    <xf numFmtId="168" fontId="33" fillId="0" borderId="5" xfId="36" applyFill="1" applyBorder="1" applyAlignment="1">
      <alignment horizontal="left" vertical="top" wrapText="1" indent="1"/>
    </xf>
    <xf numFmtId="168" fontId="48" fillId="3" borderId="0" xfId="36" applyFont="1" applyBorder="1">
      <alignment vertical="top" wrapText="1"/>
    </xf>
    <xf numFmtId="2" fontId="48" fillId="2" borderId="5" xfId="55" applyFont="1" applyBorder="1"/>
    <xf numFmtId="168" fontId="88" fillId="0" borderId="5" xfId="59" applyFont="1" applyFill="1" applyBorder="1">
      <alignment vertical="top" wrapText="1"/>
    </xf>
    <xf numFmtId="2" fontId="33" fillId="2" borderId="5" xfId="55" applyFont="1" applyBorder="1"/>
    <xf numFmtId="0" fontId="48" fillId="3" borderId="5" xfId="43" applyBorder="1">
      <alignment vertical="top" wrapText="1"/>
    </xf>
    <xf numFmtId="168" fontId="67" fillId="2" borderId="5" xfId="59" applyFont="1" applyFill="1" applyBorder="1">
      <alignment vertical="top" wrapText="1"/>
    </xf>
    <xf numFmtId="1" fontId="67" fillId="2" borderId="5" xfId="59" applyNumberFormat="1" applyFont="1" applyFill="1" applyBorder="1">
      <alignment vertical="top" wrapText="1"/>
    </xf>
    <xf numFmtId="1" fontId="67" fillId="11" borderId="5" xfId="59" applyNumberFormat="1" applyFont="1" applyFill="1" applyBorder="1">
      <alignment vertical="top" wrapText="1"/>
    </xf>
    <xf numFmtId="1" fontId="67" fillId="2" borderId="5" xfId="59" applyNumberFormat="1" applyFont="1" applyFill="1" applyBorder="1" applyAlignment="1">
      <alignment horizontal="right" vertical="top" wrapText="1"/>
    </xf>
    <xf numFmtId="0" fontId="48" fillId="0" borderId="5" xfId="43" applyFill="1" applyBorder="1" applyAlignment="1">
      <alignment vertical="center" wrapText="1"/>
    </xf>
    <xf numFmtId="168" fontId="37" fillId="0" borderId="5" xfId="15" applyNumberFormat="1" applyFill="1" applyBorder="1">
      <alignment horizontal="right" vertical="top" wrapText="1"/>
    </xf>
    <xf numFmtId="0" fontId="48" fillId="3" borderId="5" xfId="43" applyBorder="1" applyAlignment="1">
      <alignment vertical="center" wrapText="1"/>
    </xf>
    <xf numFmtId="9" fontId="33" fillId="2" borderId="5" xfId="59" applyNumberFormat="1" applyFill="1" applyBorder="1">
      <alignment vertical="top" wrapText="1"/>
    </xf>
    <xf numFmtId="168" fontId="92" fillId="2" borderId="5" xfId="59" applyFont="1" applyFill="1" applyBorder="1">
      <alignment vertical="top" wrapText="1"/>
    </xf>
    <xf numFmtId="1" fontId="91" fillId="2" borderId="41" xfId="34" applyNumberFormat="1" applyFont="1" applyFill="1" applyBorder="1" applyAlignment="1">
      <alignment horizontal="right"/>
    </xf>
    <xf numFmtId="168" fontId="33" fillId="2" borderId="5" xfId="59" applyFill="1" applyBorder="1">
      <alignment vertical="top" wrapText="1"/>
    </xf>
    <xf numFmtId="168" fontId="37" fillId="2" borderId="5" xfId="15" applyNumberFormat="1" applyFill="1" applyBorder="1">
      <alignment horizontal="right" vertical="top" wrapText="1"/>
    </xf>
    <xf numFmtId="0" fontId="33" fillId="3" borderId="5" xfId="16" applyBorder="1" applyAlignment="1">
      <alignment horizontal="left" vertical="top" wrapText="1"/>
    </xf>
    <xf numFmtId="166" fontId="33" fillId="3" borderId="5" xfId="4" applyNumberFormat="1" applyFont="1" applyFill="1" applyBorder="1" applyAlignment="1">
      <alignment horizontal="right" vertical="top" wrapText="1"/>
    </xf>
    <xf numFmtId="0" fontId="33" fillId="3" borderId="5" xfId="16" applyBorder="1">
      <alignment horizontal="right" vertical="top" wrapText="1"/>
    </xf>
    <xf numFmtId="166" fontId="33" fillId="3" borderId="36" xfId="4" applyNumberFormat="1" applyFont="1" applyFill="1" applyBorder="1" applyAlignment="1">
      <alignment horizontal="right" vertical="top" wrapText="1"/>
    </xf>
    <xf numFmtId="0" fontId="33" fillId="3" borderId="36" xfId="16" applyBorder="1">
      <alignment horizontal="right" vertical="top" wrapText="1"/>
    </xf>
    <xf numFmtId="168" fontId="33" fillId="3" borderId="36" xfId="34" applyNumberFormat="1" applyFont="1" applyFill="1" applyBorder="1" applyAlignment="1">
      <alignment horizontal="right" vertical="top" wrapText="1"/>
    </xf>
    <xf numFmtId="166" fontId="33" fillId="3" borderId="37" xfId="4" applyNumberFormat="1" applyFont="1" applyFill="1" applyBorder="1" applyAlignment="1">
      <alignment horizontal="right" vertical="top" wrapText="1"/>
    </xf>
    <xf numFmtId="168" fontId="33" fillId="3" borderId="37" xfId="34" applyNumberFormat="1" applyFont="1" applyFill="1" applyBorder="1" applyAlignment="1">
      <alignment horizontal="right" vertical="top" wrapText="1"/>
    </xf>
    <xf numFmtId="2" fontId="33" fillId="3" borderId="36" xfId="16" applyNumberFormat="1" applyBorder="1">
      <alignment horizontal="right" vertical="top" wrapText="1"/>
    </xf>
    <xf numFmtId="9" fontId="33" fillId="0" borderId="5" xfId="34" applyFont="1" applyFill="1" applyBorder="1" applyAlignment="1">
      <alignment horizontal="right" vertical="top" wrapText="1"/>
    </xf>
    <xf numFmtId="166" fontId="33" fillId="0" borderId="36" xfId="4" applyNumberFormat="1" applyFont="1" applyFill="1" applyBorder="1" applyAlignment="1">
      <alignment horizontal="right" vertical="top" wrapText="1"/>
    </xf>
    <xf numFmtId="9" fontId="33" fillId="0" borderId="36" xfId="34" applyFont="1" applyFill="1" applyBorder="1" applyAlignment="1">
      <alignment horizontal="right" vertical="top" wrapText="1"/>
    </xf>
    <xf numFmtId="9" fontId="33" fillId="0" borderId="37" xfId="34" applyFont="1" applyFill="1" applyBorder="1" applyAlignment="1">
      <alignment horizontal="right" vertical="top" wrapText="1"/>
    </xf>
    <xf numFmtId="9" fontId="33" fillId="3" borderId="36" xfId="34" applyFont="1" applyFill="1" applyBorder="1" applyAlignment="1">
      <alignment horizontal="right" vertical="top" wrapText="1"/>
    </xf>
    <xf numFmtId="0" fontId="33" fillId="0" borderId="36" xfId="16" applyFill="1" applyBorder="1">
      <alignment horizontal="right" vertical="top" wrapText="1"/>
    </xf>
    <xf numFmtId="166" fontId="33" fillId="3" borderId="0" xfId="4" applyNumberFormat="1" applyFont="1" applyFill="1" applyBorder="1" applyAlignment="1">
      <alignment horizontal="right" vertical="top" wrapText="1"/>
    </xf>
    <xf numFmtId="165" fontId="33" fillId="3" borderId="5" xfId="4" applyFont="1" applyFill="1" applyBorder="1" applyAlignment="1">
      <alignment horizontal="right" vertical="top" wrapText="1"/>
    </xf>
    <xf numFmtId="3" fontId="33" fillId="3" borderId="5" xfId="17" applyAlignment="1">
      <alignment horizontal="left" vertical="top" wrapText="1"/>
    </xf>
    <xf numFmtId="166" fontId="33" fillId="0" borderId="37" xfId="4" applyNumberFormat="1" applyFont="1" applyFill="1" applyBorder="1" applyAlignment="1">
      <alignment horizontal="right" vertical="top" wrapText="1"/>
    </xf>
    <xf numFmtId="0" fontId="48" fillId="3" borderId="3" xfId="16" applyFont="1" applyAlignment="1">
      <alignment horizontal="left" vertical="top" wrapText="1"/>
    </xf>
    <xf numFmtId="168" fontId="33" fillId="0" borderId="36" xfId="34" applyNumberFormat="1" applyFont="1" applyFill="1" applyBorder="1" applyAlignment="1">
      <alignment horizontal="right" vertical="top" wrapText="1"/>
    </xf>
    <xf numFmtId="0" fontId="33" fillId="0" borderId="0" xfId="16" applyFill="1" applyBorder="1" applyAlignment="1">
      <alignment horizontal="left" vertical="top" wrapText="1"/>
    </xf>
    <xf numFmtId="10" fontId="33" fillId="0" borderId="36" xfId="34" applyNumberFormat="1" applyFont="1" applyFill="1" applyBorder="1" applyAlignment="1">
      <alignment horizontal="right" vertical="top" wrapText="1"/>
    </xf>
    <xf numFmtId="10" fontId="33" fillId="0" borderId="37" xfId="34" applyNumberFormat="1" applyFont="1" applyFill="1" applyBorder="1" applyAlignment="1">
      <alignment horizontal="right" vertical="top" wrapText="1"/>
    </xf>
    <xf numFmtId="171" fontId="33" fillId="0" borderId="13" xfId="17" applyNumberFormat="1" applyFill="1" applyBorder="1">
      <alignment horizontal="right" vertical="top" wrapText="1"/>
    </xf>
    <xf numFmtId="171" fontId="33" fillId="3" borderId="13" xfId="17" applyNumberFormat="1" applyBorder="1">
      <alignment horizontal="right" vertical="top" wrapText="1"/>
    </xf>
    <xf numFmtId="3" fontId="33" fillId="0" borderId="36" xfId="17" applyFill="1" applyBorder="1">
      <alignment horizontal="right" vertical="top" wrapText="1"/>
    </xf>
    <xf numFmtId="3" fontId="33" fillId="3" borderId="36" xfId="17" applyBorder="1">
      <alignment horizontal="right" vertical="top" wrapText="1"/>
    </xf>
    <xf numFmtId="171" fontId="33" fillId="0" borderId="0" xfId="17" applyNumberFormat="1" applyFill="1" applyBorder="1">
      <alignment horizontal="right" vertical="top" wrapText="1"/>
    </xf>
    <xf numFmtId="171" fontId="33" fillId="3" borderId="0" xfId="17" applyNumberFormat="1" applyBorder="1">
      <alignment horizontal="right" vertical="top" wrapText="1"/>
    </xf>
    <xf numFmtId="0" fontId="33" fillId="3" borderId="24" xfId="16" applyBorder="1">
      <alignment horizontal="right" vertical="top" wrapText="1"/>
    </xf>
    <xf numFmtId="0" fontId="33" fillId="3" borderId="36" xfId="17" applyNumberFormat="1" applyBorder="1">
      <alignment horizontal="right" vertical="top" wrapText="1"/>
    </xf>
    <xf numFmtId="0" fontId="33" fillId="3" borderId="40" xfId="16" applyBorder="1">
      <alignment horizontal="right" vertical="top" wrapText="1"/>
    </xf>
    <xf numFmtId="0" fontId="33" fillId="3" borderId="13" xfId="16" applyBorder="1">
      <alignment horizontal="right" vertical="top" wrapText="1"/>
    </xf>
    <xf numFmtId="0" fontId="33" fillId="3" borderId="37" xfId="16" applyBorder="1">
      <alignment horizontal="right" vertical="top" wrapText="1"/>
    </xf>
    <xf numFmtId="0" fontId="51" fillId="2" borderId="0" xfId="56" applyFill="1" applyBorder="1" applyAlignment="1">
      <alignment vertical="center" wrapText="1"/>
    </xf>
    <xf numFmtId="0" fontId="33" fillId="3" borderId="5" xfId="16" applyBorder="1" applyAlignment="1">
      <alignment horizontal="left" vertical="center" wrapText="1"/>
    </xf>
    <xf numFmtId="9" fontId="33" fillId="3" borderId="37" xfId="34" applyFont="1" applyFill="1" applyBorder="1" applyAlignment="1">
      <alignment horizontal="right" vertical="top" wrapText="1"/>
    </xf>
    <xf numFmtId="0" fontId="33" fillId="3" borderId="5" xfId="16" quotePrefix="1" applyBorder="1">
      <alignment horizontal="right" vertical="top" wrapText="1"/>
    </xf>
    <xf numFmtId="4" fontId="33" fillId="0" borderId="3" xfId="16" applyNumberFormat="1" applyFill="1">
      <alignment horizontal="right" vertical="top" wrapText="1"/>
    </xf>
    <xf numFmtId="4" fontId="48" fillId="0" borderId="0" xfId="41" applyNumberFormat="1" applyFont="1" applyFill="1" applyAlignment="1">
      <alignment horizontal="right"/>
    </xf>
    <xf numFmtId="4" fontId="33" fillId="0" borderId="5" xfId="16" applyNumberFormat="1" applyFill="1" applyBorder="1">
      <alignment horizontal="right" vertical="top" wrapText="1"/>
    </xf>
    <xf numFmtId="10" fontId="48" fillId="0" borderId="0" xfId="41" applyNumberFormat="1" applyFont="1" applyFill="1" applyAlignment="1">
      <alignment horizontal="right"/>
    </xf>
    <xf numFmtId="2" fontId="48" fillId="0" borderId="0" xfId="41" applyNumberFormat="1" applyFont="1" applyFill="1" applyAlignment="1">
      <alignment horizontal="right"/>
    </xf>
    <xf numFmtId="2" fontId="33" fillId="0" borderId="5" xfId="16" applyNumberFormat="1" applyFill="1" applyBorder="1">
      <alignment horizontal="right" vertical="top" wrapText="1"/>
    </xf>
    <xf numFmtId="0" fontId="63" fillId="2" borderId="0" xfId="13" applyFont="1" applyFill="1" applyAlignment="1">
      <alignment horizontal="center" vertical="top"/>
    </xf>
    <xf numFmtId="0" fontId="33" fillId="3" borderId="36" xfId="16" quotePrefix="1" applyBorder="1">
      <alignment horizontal="right" vertical="top" wrapText="1"/>
    </xf>
    <xf numFmtId="165" fontId="33" fillId="3" borderId="36" xfId="4" applyFont="1" applyFill="1" applyBorder="1" applyAlignment="1">
      <alignment horizontal="right" vertical="top" wrapText="1"/>
    </xf>
    <xf numFmtId="173" fontId="33" fillId="3" borderId="36" xfId="4" applyNumberFormat="1" applyFont="1" applyFill="1" applyBorder="1" applyAlignment="1">
      <alignment horizontal="right" vertical="top" wrapText="1"/>
    </xf>
    <xf numFmtId="0" fontId="33" fillId="3" borderId="35" xfId="16" applyBorder="1">
      <alignment horizontal="right" vertical="top" wrapText="1"/>
    </xf>
    <xf numFmtId="168" fontId="47" fillId="2" borderId="3" xfId="41" applyNumberFormat="1" applyBorder="1" applyAlignment="1"/>
    <xf numFmtId="168" fontId="47" fillId="2" borderId="0" xfId="41" applyNumberFormat="1" applyAlignment="1"/>
    <xf numFmtId="0" fontId="51" fillId="2" borderId="0" xfId="56" applyFill="1" applyAlignment="1">
      <alignment vertical="top" wrapText="1"/>
    </xf>
    <xf numFmtId="0" fontId="33" fillId="3" borderId="0" xfId="16" applyBorder="1" applyAlignment="1">
      <alignment horizontal="left" vertical="top" wrapText="1"/>
    </xf>
    <xf numFmtId="0" fontId="104" fillId="2" borderId="0" xfId="22" applyFont="1">
      <alignment vertical="top" wrapText="1"/>
    </xf>
    <xf numFmtId="0" fontId="48" fillId="3" borderId="3" xfId="16" applyFont="1" applyAlignment="1">
      <alignment vertical="top" wrapText="1"/>
    </xf>
    <xf numFmtId="0" fontId="33" fillId="3" borderId="3" xfId="16" applyAlignment="1">
      <alignment horizontal="left" vertical="top" wrapText="1" indent="1"/>
    </xf>
    <xf numFmtId="0" fontId="33" fillId="3" borderId="5" xfId="16" applyBorder="1" applyAlignment="1">
      <alignment horizontal="left" vertical="top" wrapText="1" indent="1"/>
    </xf>
    <xf numFmtId="166" fontId="33" fillId="0" borderId="36" xfId="4" applyNumberFormat="1" applyFont="1" applyFill="1" applyBorder="1" applyAlignment="1">
      <alignment horizontal="left" vertical="top" wrapText="1" indent="3"/>
    </xf>
    <xf numFmtId="2" fontId="39" fillId="7" borderId="0" xfId="44" applyNumberFormat="1" applyAlignment="1">
      <alignment horizontal="right" vertical="center" wrapText="1"/>
    </xf>
    <xf numFmtId="0" fontId="48" fillId="14" borderId="3" xfId="16" applyFont="1" applyFill="1">
      <alignment horizontal="right" vertical="top" wrapText="1"/>
    </xf>
    <xf numFmtId="168" fontId="48" fillId="14" borderId="3" xfId="34" applyNumberFormat="1" applyFont="1" applyFill="1" applyBorder="1" applyAlignment="1">
      <alignment horizontal="right" vertical="top" wrapText="1"/>
    </xf>
    <xf numFmtId="0" fontId="48" fillId="14" borderId="5" xfId="16" applyFont="1" applyFill="1" applyBorder="1">
      <alignment horizontal="right" vertical="top" wrapText="1"/>
    </xf>
    <xf numFmtId="0" fontId="11" fillId="0" borderId="5" xfId="38" applyFont="1" applyFill="1" applyBorder="1">
      <alignment vertical="top" wrapText="1"/>
    </xf>
    <xf numFmtId="0" fontId="105" fillId="0" borderId="3" xfId="38" applyFont="1" applyFill="1">
      <alignment vertical="top" wrapText="1"/>
    </xf>
    <xf numFmtId="0" fontId="106" fillId="2" borderId="0" xfId="0" applyFont="1" applyAlignment="1"/>
    <xf numFmtId="10" fontId="33" fillId="3" borderId="36" xfId="34" applyNumberFormat="1" applyFont="1" applyFill="1" applyBorder="1" applyAlignment="1">
      <alignment horizontal="right" vertical="top" wrapText="1"/>
    </xf>
    <xf numFmtId="1" fontId="33" fillId="3" borderId="36" xfId="4" applyNumberFormat="1" applyFont="1" applyFill="1" applyBorder="1" applyAlignment="1">
      <alignment horizontal="right" vertical="top" wrapText="1"/>
    </xf>
    <xf numFmtId="168" fontId="33" fillId="0" borderId="36" xfId="36" applyFill="1" applyBorder="1">
      <alignment vertical="top" wrapText="1"/>
    </xf>
    <xf numFmtId="0" fontId="33" fillId="0" borderId="36" xfId="36" applyNumberFormat="1" applyFill="1" applyBorder="1">
      <alignment vertical="top" wrapText="1"/>
    </xf>
    <xf numFmtId="2" fontId="33" fillId="0" borderId="36" xfId="16" applyNumberFormat="1" applyFill="1" applyBorder="1">
      <alignment horizontal="right" vertical="top" wrapText="1"/>
    </xf>
    <xf numFmtId="2" fontId="33" fillId="3" borderId="36" xfId="16" quotePrefix="1" applyNumberFormat="1" applyBorder="1">
      <alignment horizontal="right" vertical="top" wrapText="1"/>
    </xf>
    <xf numFmtId="0" fontId="33" fillId="3" borderId="37" xfId="16" quotePrefix="1" applyBorder="1">
      <alignment horizontal="right" vertical="top" wrapText="1"/>
    </xf>
    <xf numFmtId="168" fontId="68" fillId="3" borderId="3" xfId="36" applyFont="1">
      <alignment vertical="top" wrapText="1"/>
    </xf>
    <xf numFmtId="2" fontId="33" fillId="3" borderId="37" xfId="16" quotePrefix="1" applyNumberFormat="1" applyBorder="1">
      <alignment horizontal="right" vertical="top" wrapText="1"/>
    </xf>
    <xf numFmtId="165" fontId="33" fillId="3" borderId="37" xfId="4" applyFont="1" applyFill="1" applyBorder="1" applyAlignment="1">
      <alignment horizontal="right" vertical="top" wrapText="1"/>
    </xf>
    <xf numFmtId="0" fontId="33" fillId="0" borderId="5" xfId="16" applyFill="1" applyBorder="1">
      <alignment horizontal="right" vertical="top" wrapText="1"/>
    </xf>
    <xf numFmtId="0" fontId="33" fillId="3" borderId="24" xfId="16" applyBorder="1" applyAlignment="1">
      <alignment vertical="top" wrapText="1"/>
    </xf>
    <xf numFmtId="0" fontId="33" fillId="3" borderId="43" xfId="16" applyBorder="1">
      <alignment horizontal="right" vertical="top" wrapText="1"/>
    </xf>
    <xf numFmtId="0" fontId="33" fillId="3" borderId="44" xfId="16" applyBorder="1" applyAlignment="1">
      <alignment horizontal="left" vertical="top" wrapText="1"/>
    </xf>
    <xf numFmtId="0" fontId="33" fillId="3" borderId="44" xfId="16" applyBorder="1">
      <alignment horizontal="right" vertical="top" wrapText="1"/>
    </xf>
    <xf numFmtId="0" fontId="33" fillId="3" borderId="24" xfId="16" applyBorder="1" applyAlignment="1">
      <alignment horizontal="left" vertical="center" wrapText="1" indent="1"/>
    </xf>
    <xf numFmtId="171" fontId="33" fillId="3" borderId="5" xfId="17" applyNumberFormat="1" applyAlignment="1">
      <alignment horizontal="left" vertical="top" wrapText="1"/>
    </xf>
    <xf numFmtId="0" fontId="33" fillId="3" borderId="37" xfId="17" applyNumberFormat="1" applyBorder="1">
      <alignment horizontal="right" vertical="top" wrapText="1"/>
    </xf>
    <xf numFmtId="0" fontId="33" fillId="3" borderId="5" xfId="17" applyNumberFormat="1">
      <alignment horizontal="right" vertical="top" wrapText="1"/>
    </xf>
    <xf numFmtId="9" fontId="33" fillId="3" borderId="36" xfId="16" applyNumberFormat="1" applyBorder="1">
      <alignment horizontal="right" vertical="top" wrapText="1"/>
    </xf>
    <xf numFmtId="9" fontId="33" fillId="3" borderId="36" xfId="17" applyNumberFormat="1" applyBorder="1">
      <alignment horizontal="right" vertical="top" wrapText="1"/>
    </xf>
    <xf numFmtId="9" fontId="33" fillId="3" borderId="37" xfId="16" applyNumberFormat="1" applyBorder="1">
      <alignment horizontal="right" vertical="top" wrapText="1"/>
    </xf>
    <xf numFmtId="9" fontId="33" fillId="0" borderId="36" xfId="16" applyNumberFormat="1" applyFill="1" applyBorder="1">
      <alignment horizontal="right" vertical="top" wrapText="1"/>
    </xf>
    <xf numFmtId="171" fontId="48" fillId="3" borderId="5" xfId="17" applyNumberFormat="1" applyFont="1" applyAlignment="1">
      <alignment horizontal="left" vertical="top" wrapText="1"/>
    </xf>
    <xf numFmtId="2" fontId="33" fillId="0" borderId="37" xfId="16" applyNumberFormat="1" applyFill="1" applyBorder="1">
      <alignment horizontal="right" vertical="top" wrapText="1"/>
    </xf>
    <xf numFmtId="166" fontId="33" fillId="0" borderId="45" xfId="4" applyNumberFormat="1" applyFont="1" applyFill="1" applyBorder="1" applyAlignment="1">
      <alignment horizontal="right" vertical="top" wrapText="1"/>
    </xf>
    <xf numFmtId="168" fontId="94" fillId="2" borderId="36" xfId="34" applyNumberFormat="1" applyFont="1" applyFill="1" applyBorder="1" applyAlignment="1">
      <alignment horizontal="right" vertical="top" wrapText="1"/>
    </xf>
    <xf numFmtId="168" fontId="94" fillId="0" borderId="3" xfId="34" applyNumberFormat="1" applyFont="1" applyFill="1" applyBorder="1" applyAlignment="1">
      <alignment horizontal="right" vertical="top" wrapText="1"/>
    </xf>
    <xf numFmtId="166" fontId="33" fillId="2" borderId="36" xfId="4" applyNumberFormat="1" applyFont="1" applyFill="1" applyBorder="1" applyAlignment="1">
      <alignment horizontal="right" vertical="top" wrapText="1"/>
    </xf>
    <xf numFmtId="1" fontId="33" fillId="2" borderId="40" xfId="16" applyNumberFormat="1" applyFill="1" applyBorder="1">
      <alignment horizontal="right" vertical="top" wrapText="1"/>
    </xf>
    <xf numFmtId="166" fontId="33" fillId="2" borderId="37" xfId="4" applyNumberFormat="1" applyFont="1" applyFill="1" applyBorder="1" applyAlignment="1">
      <alignment horizontal="right" vertical="top" wrapText="1"/>
    </xf>
    <xf numFmtId="166" fontId="33" fillId="0" borderId="35" xfId="4" applyNumberFormat="1" applyFont="1" applyFill="1" applyBorder="1" applyAlignment="1">
      <alignment horizontal="right" vertical="top" wrapText="1"/>
    </xf>
    <xf numFmtId="168" fontId="33" fillId="0" borderId="24" xfId="14" applyNumberFormat="1" applyFont="1" applyFill="1" applyBorder="1">
      <alignment horizontal="right" vertical="top" wrapText="1"/>
    </xf>
    <xf numFmtId="2" fontId="33" fillId="0" borderId="40" xfId="14" applyNumberFormat="1" applyFont="1" applyFill="1" applyBorder="1">
      <alignment horizontal="right" vertical="top" wrapText="1"/>
    </xf>
    <xf numFmtId="1" fontId="33" fillId="0" borderId="40" xfId="14" applyNumberFormat="1" applyFont="1" applyFill="1" applyBorder="1">
      <alignment horizontal="right" vertical="top" wrapText="1"/>
    </xf>
    <xf numFmtId="1" fontId="33" fillId="2" borderId="36" xfId="16" applyNumberFormat="1" applyFill="1" applyBorder="1">
      <alignment horizontal="right" vertical="top" wrapText="1"/>
    </xf>
    <xf numFmtId="1" fontId="33" fillId="2" borderId="37" xfId="16" applyNumberFormat="1" applyFill="1" applyBorder="1">
      <alignment horizontal="right" vertical="top" wrapText="1"/>
    </xf>
    <xf numFmtId="1" fontId="33" fillId="0" borderId="36" xfId="14" applyNumberFormat="1" applyFont="1" applyFill="1" applyBorder="1">
      <alignment horizontal="right" vertical="top" wrapText="1"/>
    </xf>
    <xf numFmtId="1" fontId="33" fillId="0" borderId="3" xfId="14" applyNumberFormat="1" applyFont="1" applyFill="1">
      <alignment horizontal="right" vertical="top" wrapText="1"/>
    </xf>
    <xf numFmtId="168" fontId="33" fillId="0" borderId="13" xfId="14" applyNumberFormat="1" applyFont="1" applyFill="1" applyBorder="1">
      <alignment horizontal="right" vertical="top" wrapText="1"/>
    </xf>
    <xf numFmtId="168" fontId="33" fillId="0" borderId="28" xfId="14" applyNumberFormat="1" applyFont="1" applyFill="1" applyBorder="1">
      <alignment horizontal="right" vertical="top" wrapText="1"/>
    </xf>
    <xf numFmtId="3" fontId="37" fillId="2" borderId="3" xfId="14" applyNumberFormat="1" applyFill="1">
      <alignment horizontal="right" vertical="top" wrapText="1"/>
    </xf>
    <xf numFmtId="0" fontId="40" fillId="2" borderId="7" xfId="20" applyAlignment="1">
      <alignment horizontal="left"/>
    </xf>
    <xf numFmtId="9" fontId="33" fillId="0" borderId="40" xfId="34" applyFont="1" applyFill="1" applyBorder="1" applyAlignment="1">
      <alignment horizontal="right" vertical="top" wrapText="1"/>
    </xf>
    <xf numFmtId="0" fontId="57" fillId="2" borderId="0" xfId="0" applyFont="1" applyAlignment="1">
      <alignment horizontal="right" vertical="top" wrapText="1"/>
    </xf>
    <xf numFmtId="0" fontId="0" fillId="0" borderId="0" xfId="0" applyFill="1" applyAlignment="1">
      <alignment horizontal="right" vertical="top" wrapText="1"/>
    </xf>
    <xf numFmtId="168" fontId="33" fillId="3" borderId="0" xfId="1" applyAlignment="1">
      <alignment horizontal="right" vertical="top" wrapText="1"/>
    </xf>
    <xf numFmtId="0" fontId="83" fillId="0" borderId="0" xfId="7" applyNumberFormat="1" applyFont="1" applyFill="1" applyBorder="1" applyAlignment="1">
      <alignment horizontal="right" vertical="center" wrapText="1"/>
    </xf>
    <xf numFmtId="0" fontId="85" fillId="2" borderId="0" xfId="0" quotePrefix="1" applyFont="1" applyAlignment="1">
      <alignment horizontal="right" vertical="center" wrapText="1"/>
    </xf>
    <xf numFmtId="0" fontId="81" fillId="2" borderId="0" xfId="0" applyFont="1" applyAlignment="1">
      <alignment horizontal="right" vertical="center" wrapText="1"/>
    </xf>
    <xf numFmtId="0" fontId="83" fillId="2" borderId="0" xfId="7" applyNumberFormat="1" applyFont="1" applyFill="1" applyBorder="1" applyAlignment="1">
      <alignment horizontal="right" vertical="center" wrapText="1"/>
    </xf>
    <xf numFmtId="0" fontId="68" fillId="2" borderId="0" xfId="0" applyFont="1">
      <alignment vertical="top" wrapText="1"/>
    </xf>
    <xf numFmtId="0" fontId="68" fillId="2" borderId="0" xfId="0" applyFont="1" applyAlignment="1">
      <alignment horizontal="left" vertical="top" wrapText="1"/>
    </xf>
    <xf numFmtId="0" fontId="55" fillId="2" borderId="0" xfId="48" applyFont="1" applyAlignment="1">
      <alignment horizontal="right" vertical="top" wrapText="1"/>
    </xf>
    <xf numFmtId="0" fontId="39" fillId="7" borderId="0" xfId="4" applyNumberFormat="1" applyFont="1" applyFill="1" applyAlignment="1">
      <alignment horizontal="right" vertical="top" wrapText="1"/>
    </xf>
    <xf numFmtId="168" fontId="47" fillId="2" borderId="0" xfId="41" applyNumberFormat="1" applyAlignment="1">
      <alignment horizontal="right"/>
    </xf>
    <xf numFmtId="168" fontId="47" fillId="2" borderId="3" xfId="41" applyNumberFormat="1" applyBorder="1" applyAlignment="1">
      <alignment horizontal="right"/>
    </xf>
    <xf numFmtId="0" fontId="94" fillId="3" borderId="63" xfId="0" applyFont="1" applyFill="1" applyBorder="1" applyAlignment="1">
      <alignment horizontal="right" vertical="top" wrapText="1"/>
    </xf>
    <xf numFmtId="0" fontId="129" fillId="3" borderId="0" xfId="0" applyFont="1" applyFill="1" applyAlignment="1">
      <alignment horizontal="right" vertical="top"/>
    </xf>
    <xf numFmtId="168" fontId="132" fillId="0" borderId="0" xfId="14" applyNumberFormat="1" applyFont="1" applyFill="1" applyBorder="1">
      <alignment horizontal="right" vertical="top" wrapText="1"/>
    </xf>
    <xf numFmtId="166" fontId="33" fillId="0" borderId="36" xfId="4" applyNumberFormat="1" applyFont="1" applyFill="1" applyBorder="1" applyAlignment="1">
      <alignment horizontal="right" wrapText="1"/>
    </xf>
    <xf numFmtId="166" fontId="48" fillId="15" borderId="3" xfId="4" applyNumberFormat="1" applyFont="1" applyFill="1" applyBorder="1" applyAlignment="1">
      <alignment horizontal="right" vertical="top" wrapText="1"/>
    </xf>
    <xf numFmtId="10" fontId="48" fillId="15" borderId="3" xfId="34" applyNumberFormat="1" applyFont="1" applyFill="1" applyBorder="1" applyAlignment="1">
      <alignment horizontal="right" vertical="top" wrapText="1"/>
    </xf>
    <xf numFmtId="2" fontId="48" fillId="15" borderId="3" xfId="16" applyNumberFormat="1" applyFont="1" applyFill="1">
      <alignment horizontal="right" vertical="top" wrapText="1"/>
    </xf>
    <xf numFmtId="1" fontId="48" fillId="15" borderId="3" xfId="16" applyNumberFormat="1" applyFont="1" applyFill="1">
      <alignment horizontal="right" vertical="top" wrapText="1"/>
    </xf>
    <xf numFmtId="9" fontId="48" fillId="15" borderId="3" xfId="34" applyFont="1" applyFill="1" applyBorder="1" applyAlignment="1">
      <alignment horizontal="right" vertical="top" wrapText="1"/>
    </xf>
    <xf numFmtId="0" fontId="48" fillId="15" borderId="3" xfId="16" applyFont="1" applyFill="1">
      <alignment horizontal="right" vertical="top" wrapText="1"/>
    </xf>
    <xf numFmtId="168" fontId="48" fillId="15" borderId="3" xfId="34" applyNumberFormat="1" applyFont="1" applyFill="1" applyBorder="1" applyAlignment="1">
      <alignment horizontal="right" vertical="top" wrapText="1"/>
    </xf>
    <xf numFmtId="9" fontId="48" fillId="15" borderId="5" xfId="34" applyFont="1" applyFill="1" applyBorder="1" applyAlignment="1">
      <alignment horizontal="right" vertical="top" wrapText="1"/>
    </xf>
    <xf numFmtId="165" fontId="48" fillId="15" borderId="3" xfId="4" applyFont="1" applyFill="1" applyBorder="1" applyAlignment="1">
      <alignment horizontal="right" vertical="top" wrapText="1"/>
    </xf>
    <xf numFmtId="166" fontId="48" fillId="15" borderId="31" xfId="4" applyNumberFormat="1" applyFont="1" applyFill="1" applyBorder="1" applyAlignment="1">
      <alignment horizontal="right" vertical="top" wrapText="1"/>
    </xf>
    <xf numFmtId="166" fontId="48" fillId="15" borderId="13" xfId="4" applyNumberFormat="1" applyFont="1" applyFill="1" applyBorder="1" applyAlignment="1">
      <alignment horizontal="right" vertical="top" wrapText="1"/>
    </xf>
    <xf numFmtId="0" fontId="0" fillId="2" borderId="72" xfId="0" applyBorder="1">
      <alignment vertical="top" wrapText="1"/>
    </xf>
    <xf numFmtId="166" fontId="0" fillId="2" borderId="0" xfId="0" applyNumberFormat="1">
      <alignment vertical="top" wrapText="1"/>
    </xf>
    <xf numFmtId="9" fontId="0" fillId="2" borderId="0" xfId="34" applyFont="1" applyFill="1" applyAlignment="1">
      <alignment vertical="top" wrapText="1"/>
    </xf>
    <xf numFmtId="173" fontId="33" fillId="0" borderId="36" xfId="4" applyNumberFormat="1" applyFont="1" applyFill="1" applyBorder="1" applyAlignment="1">
      <alignment horizontal="right" vertical="top" wrapText="1"/>
    </xf>
    <xf numFmtId="173" fontId="48" fillId="15" borderId="3" xfId="4" applyNumberFormat="1" applyFont="1" applyFill="1" applyBorder="1" applyAlignment="1">
      <alignment horizontal="right" vertical="top" wrapText="1"/>
    </xf>
    <xf numFmtId="0" fontId="33" fillId="0" borderId="36" xfId="16" quotePrefix="1" applyFill="1" applyBorder="1">
      <alignment horizontal="right" vertical="top" wrapText="1"/>
    </xf>
    <xf numFmtId="166" fontId="48" fillId="14" borderId="36" xfId="4" applyNumberFormat="1" applyFont="1" applyFill="1" applyBorder="1" applyAlignment="1">
      <alignment horizontal="right" vertical="top" wrapText="1"/>
    </xf>
    <xf numFmtId="10" fontId="48" fillId="14" borderId="36" xfId="34" applyNumberFormat="1" applyFont="1" applyFill="1" applyBorder="1" applyAlignment="1">
      <alignment horizontal="right" vertical="top" wrapText="1"/>
    </xf>
    <xf numFmtId="173" fontId="48" fillId="14" borderId="36" xfId="4" applyNumberFormat="1" applyFont="1" applyFill="1" applyBorder="1" applyAlignment="1">
      <alignment horizontal="right" vertical="top" wrapText="1"/>
    </xf>
    <xf numFmtId="168" fontId="48" fillId="14" borderId="36" xfId="34" applyNumberFormat="1" applyFont="1" applyFill="1" applyBorder="1" applyAlignment="1">
      <alignment horizontal="right" vertical="top" wrapText="1"/>
    </xf>
    <xf numFmtId="165" fontId="48" fillId="14" borderId="36" xfId="4" applyFont="1" applyFill="1" applyBorder="1" applyAlignment="1">
      <alignment horizontal="right" vertical="top" wrapText="1"/>
    </xf>
    <xf numFmtId="1" fontId="48" fillId="14" borderId="36" xfId="4" applyNumberFormat="1" applyFont="1" applyFill="1" applyBorder="1" applyAlignment="1">
      <alignment horizontal="right" vertical="top" wrapText="1"/>
    </xf>
    <xf numFmtId="165" fontId="48" fillId="14" borderId="37" xfId="4" applyFont="1" applyFill="1" applyBorder="1" applyAlignment="1">
      <alignment horizontal="right" vertical="top" wrapText="1"/>
    </xf>
    <xf numFmtId="173" fontId="33" fillId="11" borderId="36" xfId="4" applyNumberFormat="1" applyFont="1" applyFill="1" applyBorder="1" applyAlignment="1">
      <alignment horizontal="right" vertical="top" wrapText="1"/>
    </xf>
    <xf numFmtId="165" fontId="48" fillId="15" borderId="13" xfId="4" applyFont="1" applyFill="1" applyBorder="1" applyAlignment="1">
      <alignment horizontal="right" vertical="top" wrapText="1"/>
    </xf>
    <xf numFmtId="0" fontId="33" fillId="0" borderId="37" xfId="36" applyNumberFormat="1" applyFill="1" applyBorder="1">
      <alignment vertical="top" wrapText="1"/>
    </xf>
    <xf numFmtId="0" fontId="33" fillId="3" borderId="13" xfId="16" quotePrefix="1" applyBorder="1">
      <alignment horizontal="right" vertical="top" wrapText="1"/>
    </xf>
    <xf numFmtId="0" fontId="0" fillId="2" borderId="47" xfId="0" applyBorder="1">
      <alignment vertical="top" wrapText="1"/>
    </xf>
    <xf numFmtId="168" fontId="33" fillId="3" borderId="3" xfId="36" applyAlignment="1">
      <alignment horizontal="left" vertical="center" wrapText="1"/>
    </xf>
    <xf numFmtId="9" fontId="33" fillId="15" borderId="3" xfId="34" applyFont="1" applyFill="1" applyBorder="1" applyAlignment="1">
      <alignment horizontal="right" vertical="top" wrapText="1"/>
    </xf>
    <xf numFmtId="168" fontId="48" fillId="14" borderId="3" xfId="36" applyFont="1" applyFill="1" applyAlignment="1">
      <alignment horizontal="left" vertical="top" wrapText="1"/>
    </xf>
    <xf numFmtId="168" fontId="33" fillId="3" borderId="3" xfId="36" applyAlignment="1">
      <alignment horizontal="right" vertical="top" wrapText="1"/>
    </xf>
    <xf numFmtId="1" fontId="33" fillId="3" borderId="3" xfId="36" applyNumberFormat="1" applyAlignment="1">
      <alignment horizontal="right" vertical="top" wrapText="1"/>
    </xf>
    <xf numFmtId="1" fontId="47" fillId="2" borderId="0" xfId="41" applyNumberFormat="1" applyAlignment="1">
      <alignment horizontal="right"/>
    </xf>
    <xf numFmtId="168" fontId="33" fillId="0" borderId="36" xfId="14" applyNumberFormat="1" applyFont="1" applyFill="1" applyBorder="1">
      <alignment horizontal="right" vertical="top" wrapText="1"/>
    </xf>
    <xf numFmtId="171" fontId="0" fillId="2" borderId="0" xfId="0" applyNumberFormat="1">
      <alignment vertical="top" wrapText="1"/>
    </xf>
    <xf numFmtId="168" fontId="0" fillId="2" borderId="0" xfId="34" applyNumberFormat="1" applyFont="1" applyFill="1" applyAlignment="1">
      <alignment vertical="top" wrapText="1"/>
    </xf>
    <xf numFmtId="2" fontId="0" fillId="2" borderId="0" xfId="34" applyNumberFormat="1" applyFont="1" applyFill="1" applyAlignment="1">
      <alignment vertical="top" wrapText="1"/>
    </xf>
    <xf numFmtId="0" fontId="33" fillId="0" borderId="44" xfId="16" applyFill="1" applyBorder="1">
      <alignment horizontal="right" vertical="top" wrapText="1"/>
    </xf>
    <xf numFmtId="174" fontId="94" fillId="0" borderId="64" xfId="0" applyNumberFormat="1" applyFont="1" applyFill="1" applyBorder="1" applyAlignment="1">
      <alignment horizontal="right" vertical="top" wrapText="1"/>
    </xf>
    <xf numFmtId="168" fontId="97" fillId="3" borderId="0" xfId="36" applyFont="1" applyBorder="1" applyAlignment="1">
      <alignment horizontal="left" vertical="top" wrapText="1"/>
    </xf>
    <xf numFmtId="0" fontId="94" fillId="0" borderId="67" xfId="0" applyFont="1" applyFill="1" applyBorder="1" applyAlignment="1">
      <alignment horizontal="right" vertical="top" wrapText="1"/>
    </xf>
    <xf numFmtId="0" fontId="94" fillId="0" borderId="68" xfId="0" applyFont="1" applyFill="1" applyBorder="1" applyAlignment="1">
      <alignment horizontal="right" vertical="top" wrapText="1"/>
    </xf>
    <xf numFmtId="0" fontId="94" fillId="0" borderId="67" xfId="0" applyFont="1" applyFill="1" applyBorder="1">
      <alignment vertical="top" wrapText="1"/>
    </xf>
    <xf numFmtId="0" fontId="94" fillId="0" borderId="68" xfId="0" applyFont="1" applyFill="1" applyBorder="1">
      <alignment vertical="top" wrapText="1"/>
    </xf>
    <xf numFmtId="0" fontId="94" fillId="0" borderId="69" xfId="0" applyFont="1" applyFill="1" applyBorder="1">
      <alignment vertical="top" wrapText="1"/>
    </xf>
    <xf numFmtId="0" fontId="94" fillId="0" borderId="70" xfId="0" applyFont="1" applyFill="1" applyBorder="1">
      <alignment vertical="top" wrapText="1"/>
    </xf>
    <xf numFmtId="0" fontId="94" fillId="0" borderId="71" xfId="0" applyFont="1" applyFill="1" applyBorder="1">
      <alignment vertical="top" wrapText="1"/>
    </xf>
    <xf numFmtId="1" fontId="33" fillId="0" borderId="37" xfId="14" applyNumberFormat="1" applyFont="1" applyFill="1" applyBorder="1">
      <alignment horizontal="right" vertical="top" wrapText="1"/>
    </xf>
    <xf numFmtId="166" fontId="48" fillId="14" borderId="30" xfId="4" applyNumberFormat="1" applyFont="1" applyFill="1" applyBorder="1" applyAlignment="1">
      <alignment horizontal="right" vertical="top" wrapText="1"/>
    </xf>
    <xf numFmtId="9" fontId="48" fillId="14" borderId="30" xfId="34" applyFont="1" applyFill="1" applyBorder="1" applyAlignment="1">
      <alignment horizontal="right" vertical="top" wrapText="1"/>
    </xf>
    <xf numFmtId="1" fontId="48" fillId="14" borderId="30" xfId="36" applyNumberFormat="1" applyFont="1" applyFill="1" applyBorder="1" applyAlignment="1">
      <alignment horizontal="right" vertical="top" wrapText="1"/>
    </xf>
    <xf numFmtId="9" fontId="48" fillId="14" borderId="35" xfId="34" applyFont="1" applyFill="1" applyBorder="1" applyAlignment="1">
      <alignment horizontal="right" vertical="top" wrapText="1"/>
    </xf>
    <xf numFmtId="0" fontId="46" fillId="7" borderId="0" xfId="44" applyFont="1" applyAlignment="1">
      <alignment horizontal="center" vertical="center" wrapText="1"/>
    </xf>
    <xf numFmtId="168" fontId="33" fillId="3" borderId="78" xfId="36" applyBorder="1">
      <alignment vertical="top" wrapText="1"/>
    </xf>
    <xf numFmtId="168" fontId="33" fillId="0" borderId="5" xfId="15" applyNumberFormat="1" applyFont="1" applyFill="1" applyBorder="1">
      <alignment horizontal="right" vertical="top" wrapText="1"/>
    </xf>
    <xf numFmtId="168" fontId="48" fillId="14" borderId="30" xfId="34" applyNumberFormat="1" applyFont="1" applyFill="1" applyBorder="1" applyAlignment="1">
      <alignment horizontal="right" vertical="top" wrapText="1"/>
    </xf>
    <xf numFmtId="168" fontId="33" fillId="15" borderId="3" xfId="34" applyNumberFormat="1" applyFont="1" applyFill="1" applyBorder="1" applyAlignment="1">
      <alignment horizontal="right" vertical="top" wrapText="1"/>
    </xf>
    <xf numFmtId="168" fontId="48" fillId="15" borderId="5" xfId="34" applyNumberFormat="1" applyFont="1" applyFill="1" applyBorder="1"/>
    <xf numFmtId="10" fontId="48" fillId="15" borderId="3" xfId="16" applyNumberFormat="1" applyFont="1" applyFill="1">
      <alignment horizontal="right" vertical="top" wrapText="1"/>
    </xf>
    <xf numFmtId="168" fontId="48" fillId="15" borderId="5" xfId="59" applyFont="1" applyFill="1" applyBorder="1">
      <alignment vertical="top" wrapText="1"/>
    </xf>
    <xf numFmtId="0" fontId="33" fillId="15" borderId="3" xfId="16" applyFill="1">
      <alignment horizontal="right" vertical="top" wrapText="1"/>
    </xf>
    <xf numFmtId="0" fontId="37" fillId="15" borderId="3" xfId="14" applyFill="1">
      <alignment horizontal="right" vertical="top" wrapText="1"/>
    </xf>
    <xf numFmtId="168" fontId="33" fillId="15" borderId="3" xfId="16" applyNumberFormat="1" applyFill="1">
      <alignment horizontal="right" vertical="top" wrapText="1"/>
    </xf>
    <xf numFmtId="168" fontId="37" fillId="15" borderId="3" xfId="14" applyNumberFormat="1" applyFill="1">
      <alignment horizontal="right" vertical="top" wrapText="1"/>
    </xf>
    <xf numFmtId="168" fontId="33" fillId="15" borderId="5" xfId="59" applyFill="1" applyBorder="1">
      <alignment vertical="top" wrapText="1"/>
    </xf>
    <xf numFmtId="1" fontId="0" fillId="29" borderId="0" xfId="0" quotePrefix="1" applyNumberFormat="1" applyFill="1" applyAlignment="1" applyProtection="1">
      <alignment horizontal="right" vertical="center"/>
      <protection locked="0"/>
    </xf>
    <xf numFmtId="168" fontId="33" fillId="14" borderId="3" xfId="16" applyNumberFormat="1" applyFill="1">
      <alignment horizontal="right" vertical="top" wrapText="1"/>
    </xf>
    <xf numFmtId="168" fontId="67" fillId="15" borderId="5" xfId="59" applyFont="1" applyFill="1" applyBorder="1">
      <alignment vertical="top" wrapText="1"/>
    </xf>
    <xf numFmtId="1" fontId="33" fillId="15" borderId="3" xfId="16" applyNumberFormat="1" applyFill="1">
      <alignment horizontal="right" vertical="top" wrapText="1"/>
    </xf>
    <xf numFmtId="1" fontId="67" fillId="15" borderId="5" xfId="59" applyNumberFormat="1" applyFont="1" applyFill="1" applyBorder="1">
      <alignment vertical="top" wrapText="1"/>
    </xf>
    <xf numFmtId="1" fontId="67" fillId="14" borderId="5" xfId="59" applyNumberFormat="1" applyFont="1" applyFill="1" applyBorder="1">
      <alignment vertical="top" wrapText="1"/>
    </xf>
    <xf numFmtId="168" fontId="67" fillId="14" borderId="5" xfId="34" applyNumberFormat="1" applyFont="1" applyFill="1" applyBorder="1" applyAlignment="1">
      <alignment vertical="top" wrapText="1"/>
    </xf>
    <xf numFmtId="168" fontId="135" fillId="0" borderId="3" xfId="36" applyFont="1" applyFill="1" applyAlignment="1">
      <alignment horizontal="center" vertical="center" wrapText="1"/>
    </xf>
    <xf numFmtId="166" fontId="48" fillId="14" borderId="3" xfId="4" applyNumberFormat="1" applyFont="1" applyFill="1" applyBorder="1" applyAlignment="1">
      <alignment horizontal="right" vertical="top" wrapText="1"/>
    </xf>
    <xf numFmtId="168" fontId="136" fillId="0" borderId="3" xfId="36" applyFont="1" applyFill="1" applyAlignment="1">
      <alignment horizontal="center" vertical="center" wrapText="1"/>
    </xf>
    <xf numFmtId="168" fontId="137" fillId="0" borderId="5" xfId="36" applyFont="1" applyFill="1" applyBorder="1" applyAlignment="1">
      <alignment horizontal="center" vertical="center" wrapText="1"/>
    </xf>
    <xf numFmtId="166" fontId="48" fillId="14" borderId="5" xfId="4" applyNumberFormat="1" applyFont="1" applyFill="1" applyBorder="1" applyAlignment="1">
      <alignment horizontal="right" vertical="top" wrapText="1"/>
    </xf>
    <xf numFmtId="168" fontId="135" fillId="0" borderId="5" xfId="36" applyFont="1" applyFill="1" applyBorder="1" applyAlignment="1">
      <alignment horizontal="center" vertical="center" wrapText="1"/>
    </xf>
    <xf numFmtId="166" fontId="48" fillId="15" borderId="5" xfId="4" applyNumberFormat="1" applyFont="1" applyFill="1" applyBorder="1" applyAlignment="1">
      <alignment horizontal="right" vertical="top" wrapText="1"/>
    </xf>
    <xf numFmtId="168" fontId="111" fillId="0" borderId="3" xfId="36" applyFont="1" applyFill="1" applyAlignment="1">
      <alignment horizontal="center" vertical="center" wrapText="1"/>
    </xf>
    <xf numFmtId="168" fontId="140" fillId="0" borderId="3" xfId="36" quotePrefix="1" applyFont="1" applyFill="1" applyAlignment="1">
      <alignment horizontal="center" vertical="center" wrapText="1"/>
    </xf>
    <xf numFmtId="167" fontId="48" fillId="15" borderId="5" xfId="16" applyNumberFormat="1" applyFont="1" applyFill="1" applyBorder="1">
      <alignment horizontal="right" vertical="top" wrapText="1"/>
    </xf>
    <xf numFmtId="1" fontId="33" fillId="0" borderId="5" xfId="16" applyNumberFormat="1" applyFill="1" applyBorder="1">
      <alignment horizontal="right" vertical="top" wrapText="1"/>
    </xf>
    <xf numFmtId="0" fontId="39" fillId="7" borderId="0" xfId="44" applyAlignment="1">
      <alignment vertical="center" wrapText="1"/>
    </xf>
    <xf numFmtId="166" fontId="48" fillId="15" borderId="29" xfId="4" applyNumberFormat="1" applyFont="1" applyFill="1" applyBorder="1" applyAlignment="1">
      <alignment horizontal="right" vertical="top" wrapText="1"/>
    </xf>
    <xf numFmtId="166" fontId="33" fillId="15" borderId="30" xfId="4" quotePrefix="1" applyNumberFormat="1" applyFont="1" applyFill="1" applyBorder="1" applyAlignment="1">
      <alignment horizontal="right" vertical="top" wrapText="1"/>
    </xf>
    <xf numFmtId="166" fontId="48" fillId="15" borderId="30" xfId="4" applyNumberFormat="1" applyFont="1" applyFill="1" applyBorder="1" applyAlignment="1">
      <alignment horizontal="right" vertical="top" wrapText="1"/>
    </xf>
    <xf numFmtId="168" fontId="48" fillId="17" borderId="3" xfId="36" quotePrefix="1" applyFont="1" applyFill="1" applyAlignment="1">
      <alignment horizontal="right" vertical="top" wrapText="1"/>
    </xf>
    <xf numFmtId="166" fontId="33" fillId="15" borderId="29" xfId="4" quotePrefix="1" applyNumberFormat="1" applyFont="1" applyFill="1" applyBorder="1" applyAlignment="1">
      <alignment horizontal="right" vertical="top" wrapText="1"/>
    </xf>
    <xf numFmtId="1" fontId="33" fillId="0" borderId="3" xfId="36" applyNumberFormat="1" applyFill="1" applyAlignment="1">
      <alignment horizontal="right" vertical="top" wrapText="1"/>
    </xf>
    <xf numFmtId="166" fontId="33" fillId="0" borderId="3" xfId="4" quotePrefix="1" applyNumberFormat="1" applyFont="1" applyFill="1" applyBorder="1" applyAlignment="1">
      <alignment horizontal="right" vertical="top" wrapText="1"/>
    </xf>
    <xf numFmtId="9" fontId="48" fillId="0" borderId="29" xfId="34" applyFont="1" applyFill="1" applyBorder="1" applyAlignment="1">
      <alignment horizontal="right" vertical="top" wrapText="1"/>
    </xf>
    <xf numFmtId="166" fontId="48" fillId="0" borderId="3" xfId="4" applyNumberFormat="1" applyFont="1" applyFill="1" applyBorder="1" applyAlignment="1">
      <alignment horizontal="right" vertical="top" wrapText="1"/>
    </xf>
    <xf numFmtId="166" fontId="48" fillId="18" borderId="13" xfId="4" applyNumberFormat="1" applyFont="1" applyFill="1" applyBorder="1" applyAlignment="1">
      <alignment horizontal="right" vertical="top" wrapText="1"/>
    </xf>
    <xf numFmtId="9" fontId="48" fillId="18" borderId="13" xfId="34" applyFont="1" applyFill="1" applyBorder="1" applyAlignment="1">
      <alignment horizontal="right" vertical="top" wrapText="1"/>
    </xf>
    <xf numFmtId="168" fontId="33" fillId="0" borderId="32" xfId="36" applyFill="1" applyBorder="1" applyAlignment="1">
      <alignment horizontal="right" vertical="top" wrapText="1"/>
    </xf>
    <xf numFmtId="9" fontId="48" fillId="0" borderId="30" xfId="36" quotePrefix="1" applyNumberFormat="1" applyFont="1" applyFill="1" applyBorder="1" applyAlignment="1">
      <alignment horizontal="right" vertical="top" wrapText="1"/>
    </xf>
    <xf numFmtId="168" fontId="48" fillId="16" borderId="5" xfId="36" applyFont="1" applyFill="1" applyBorder="1" applyAlignment="1">
      <alignment horizontal="left" vertical="center" wrapText="1"/>
    </xf>
    <xf numFmtId="166" fontId="48" fillId="17" borderId="5" xfId="4" applyNumberFormat="1" applyFont="1" applyFill="1" applyBorder="1" applyAlignment="1">
      <alignment horizontal="right" vertical="center" wrapText="1"/>
    </xf>
    <xf numFmtId="9" fontId="48" fillId="16" borderId="5" xfId="36" applyNumberFormat="1" applyFont="1" applyFill="1" applyBorder="1" applyAlignment="1">
      <alignment horizontal="right" vertical="center" wrapText="1"/>
    </xf>
    <xf numFmtId="166" fontId="48" fillId="14" borderId="29" xfId="4" applyNumberFormat="1" applyFont="1" applyFill="1" applyBorder="1" applyAlignment="1">
      <alignment horizontal="right" vertical="top" wrapText="1"/>
    </xf>
    <xf numFmtId="166" fontId="48" fillId="14" borderId="30" xfId="4" applyNumberFormat="1" applyFont="1" applyFill="1" applyBorder="1" applyAlignment="1">
      <alignment horizontal="center" vertical="top" wrapText="1"/>
    </xf>
    <xf numFmtId="168" fontId="48" fillId="14" borderId="30" xfId="34" applyNumberFormat="1" applyFont="1" applyFill="1" applyBorder="1" applyAlignment="1">
      <alignment vertical="top" wrapText="1"/>
    </xf>
    <xf numFmtId="1" fontId="48" fillId="14" borderId="30" xfId="36" applyNumberFormat="1" applyFont="1" applyFill="1" applyBorder="1">
      <alignment vertical="top" wrapText="1"/>
    </xf>
    <xf numFmtId="168" fontId="48" fillId="14" borderId="35" xfId="34" applyNumberFormat="1" applyFont="1" applyFill="1" applyBorder="1" applyAlignment="1">
      <alignment horizontal="right" vertical="top" wrapText="1"/>
    </xf>
    <xf numFmtId="3" fontId="33" fillId="0" borderId="36" xfId="14" applyNumberFormat="1" applyFont="1" applyFill="1" applyBorder="1">
      <alignment horizontal="right" vertical="top" wrapText="1"/>
    </xf>
    <xf numFmtId="3" fontId="33" fillId="2" borderId="36" xfId="4" applyNumberFormat="1" applyFont="1" applyFill="1" applyBorder="1" applyAlignment="1">
      <alignment horizontal="right" vertical="top" wrapText="1"/>
    </xf>
    <xf numFmtId="1" fontId="48" fillId="14" borderId="38" xfId="36" applyNumberFormat="1" applyFont="1" applyFill="1" applyBorder="1" applyAlignment="1">
      <alignment horizontal="right" vertical="top" wrapText="1"/>
    </xf>
    <xf numFmtId="168" fontId="48" fillId="14" borderId="37" xfId="34" applyNumberFormat="1" applyFont="1" applyFill="1" applyBorder="1" applyAlignment="1">
      <alignment horizontal="right" vertical="top" wrapText="1"/>
    </xf>
    <xf numFmtId="166" fontId="48" fillId="14" borderId="38" xfId="4" applyNumberFormat="1" applyFont="1" applyFill="1" applyBorder="1" applyAlignment="1">
      <alignment horizontal="center" vertical="top" wrapText="1"/>
    </xf>
    <xf numFmtId="166" fontId="48" fillId="14" borderId="35" xfId="4" applyNumberFormat="1" applyFont="1" applyFill="1" applyBorder="1" applyAlignment="1">
      <alignment horizontal="center" vertical="top" wrapText="1"/>
    </xf>
    <xf numFmtId="166" fontId="141" fillId="27" borderId="67" xfId="4" applyNumberFormat="1" applyFont="1" applyFill="1" applyBorder="1" applyAlignment="1">
      <alignment horizontal="right" vertical="top" wrapText="1"/>
    </xf>
    <xf numFmtId="166" fontId="141" fillId="27" borderId="68" xfId="4" applyNumberFormat="1" applyFont="1" applyFill="1" applyBorder="1" applyAlignment="1">
      <alignment horizontal="right" vertical="top" wrapText="1"/>
    </xf>
    <xf numFmtId="0" fontId="141" fillId="27" borderId="68" xfId="0" applyFont="1" applyFill="1" applyBorder="1" applyAlignment="1">
      <alignment horizontal="right" vertical="top" wrapText="1"/>
    </xf>
    <xf numFmtId="0" fontId="141" fillId="3" borderId="63" xfId="0" applyFont="1" applyFill="1" applyBorder="1" applyAlignment="1">
      <alignment horizontal="right" vertical="top" wrapText="1"/>
    </xf>
    <xf numFmtId="0" fontId="141" fillId="27" borderId="67" xfId="0" applyFont="1" applyFill="1" applyBorder="1">
      <alignment vertical="top" wrapText="1"/>
    </xf>
    <xf numFmtId="10" fontId="141" fillId="27" borderId="68" xfId="0" applyNumberFormat="1" applyFont="1" applyFill="1" applyBorder="1">
      <alignment vertical="top" wrapText="1"/>
    </xf>
    <xf numFmtId="0" fontId="141" fillId="27" borderId="68" xfId="0" applyFont="1" applyFill="1" applyBorder="1">
      <alignment vertical="top" wrapText="1"/>
    </xf>
    <xf numFmtId="0" fontId="141" fillId="27" borderId="69" xfId="0" applyFont="1" applyFill="1" applyBorder="1">
      <alignment vertical="top" wrapText="1"/>
    </xf>
    <xf numFmtId="0" fontId="141" fillId="27" borderId="70" xfId="0" applyFont="1" applyFill="1" applyBorder="1">
      <alignment vertical="top" wrapText="1"/>
    </xf>
    <xf numFmtId="0" fontId="141" fillId="27" borderId="71" xfId="0" applyFont="1" applyFill="1" applyBorder="1">
      <alignment vertical="top" wrapText="1"/>
    </xf>
    <xf numFmtId="1" fontId="48" fillId="14" borderId="29" xfId="36" applyNumberFormat="1" applyFont="1" applyFill="1" applyBorder="1" applyAlignment="1">
      <alignment horizontal="right" vertical="top" wrapText="1"/>
    </xf>
    <xf numFmtId="1" fontId="48" fillId="14" borderId="36" xfId="36" applyNumberFormat="1" applyFont="1" applyFill="1" applyBorder="1" applyAlignment="1">
      <alignment horizontal="right" vertical="top" wrapText="1"/>
    </xf>
    <xf numFmtId="1" fontId="48" fillId="14" borderId="35" xfId="36" applyNumberFormat="1" applyFont="1" applyFill="1" applyBorder="1" applyAlignment="1">
      <alignment horizontal="right" vertical="top" wrapText="1"/>
    </xf>
    <xf numFmtId="1" fontId="48" fillId="14" borderId="3" xfId="36" applyNumberFormat="1" applyFont="1" applyFill="1">
      <alignment vertical="top" wrapText="1"/>
    </xf>
    <xf numFmtId="1" fontId="33" fillId="0" borderId="3" xfId="36" applyNumberFormat="1" applyFill="1">
      <alignment vertical="top" wrapText="1"/>
    </xf>
    <xf numFmtId="9" fontId="48" fillId="14" borderId="3" xfId="34" applyFont="1" applyFill="1" applyBorder="1" applyAlignment="1">
      <alignment vertical="top" wrapText="1"/>
    </xf>
    <xf numFmtId="9" fontId="33" fillId="0" borderId="3" xfId="14" applyNumberFormat="1" applyFont="1" applyFill="1">
      <alignment horizontal="right" vertical="top" wrapText="1"/>
    </xf>
    <xf numFmtId="9" fontId="48" fillId="14" borderId="3" xfId="36" applyNumberFormat="1" applyFont="1" applyFill="1">
      <alignment vertical="top" wrapText="1"/>
    </xf>
    <xf numFmtId="9" fontId="48" fillId="14" borderId="5" xfId="36" applyNumberFormat="1" applyFont="1" applyFill="1" applyBorder="1">
      <alignment vertical="top" wrapText="1"/>
    </xf>
    <xf numFmtId="9" fontId="48" fillId="15" borderId="3" xfId="36" applyNumberFormat="1" applyFont="1" applyFill="1" applyAlignment="1">
      <alignment horizontal="right" vertical="top" wrapText="1"/>
    </xf>
    <xf numFmtId="166" fontId="53" fillId="15" borderId="0" xfId="4" applyNumberFormat="1" applyFont="1" applyFill="1" applyAlignment="1">
      <alignment horizontal="right" vertical="top" wrapText="1"/>
    </xf>
    <xf numFmtId="168" fontId="48" fillId="15" borderId="3" xfId="36" applyFont="1" applyFill="1" applyAlignment="1">
      <alignment horizontal="right" vertical="top" wrapText="1"/>
    </xf>
    <xf numFmtId="0" fontId="141" fillId="14" borderId="62" xfId="0" applyFont="1" applyFill="1" applyBorder="1">
      <alignment vertical="top" wrapText="1"/>
    </xf>
    <xf numFmtId="9" fontId="141" fillId="27" borderId="63" xfId="0" applyNumberFormat="1" applyFont="1" applyFill="1" applyBorder="1">
      <alignment vertical="top" wrapText="1"/>
    </xf>
    <xf numFmtId="9" fontId="141" fillId="27" borderId="66" xfId="0" applyNumberFormat="1" applyFont="1" applyFill="1" applyBorder="1">
      <alignment vertical="top" wrapText="1"/>
    </xf>
    <xf numFmtId="1" fontId="141" fillId="27" borderId="63" xfId="0" applyNumberFormat="1" applyFont="1" applyFill="1" applyBorder="1">
      <alignment vertical="top" wrapText="1"/>
    </xf>
    <xf numFmtId="9" fontId="141" fillId="27" borderId="81" xfId="0" applyNumberFormat="1" applyFont="1" applyFill="1" applyBorder="1">
      <alignment vertical="top" wrapText="1"/>
    </xf>
    <xf numFmtId="0" fontId="48" fillId="27" borderId="70" xfId="0" applyFont="1" applyFill="1" applyBorder="1">
      <alignment vertical="top" wrapText="1"/>
    </xf>
    <xf numFmtId="9" fontId="48" fillId="27" borderId="70" xfId="0" applyNumberFormat="1" applyFont="1" applyFill="1" applyBorder="1">
      <alignment vertical="top" wrapText="1"/>
    </xf>
    <xf numFmtId="10" fontId="48" fillId="27" borderId="67" xfId="0" applyNumberFormat="1" applyFont="1" applyFill="1" applyBorder="1">
      <alignment vertical="top" wrapText="1"/>
    </xf>
    <xf numFmtId="10" fontId="130" fillId="0" borderId="67" xfId="0" applyNumberFormat="1" applyFont="1" applyFill="1" applyBorder="1">
      <alignment vertical="top" wrapText="1"/>
    </xf>
    <xf numFmtId="168" fontId="33" fillId="0" borderId="82" xfId="36" applyFill="1" applyBorder="1">
      <alignment vertical="top" wrapText="1"/>
    </xf>
    <xf numFmtId="1" fontId="33" fillId="3" borderId="82" xfId="36" applyNumberFormat="1" applyBorder="1" applyAlignment="1">
      <alignment horizontal="center" vertical="top" wrapText="1"/>
    </xf>
    <xf numFmtId="9" fontId="48" fillId="14" borderId="83" xfId="34" applyFont="1" applyFill="1" applyBorder="1" applyAlignment="1">
      <alignment vertical="top" wrapText="1"/>
    </xf>
    <xf numFmtId="168" fontId="33" fillId="0" borderId="82" xfId="14" applyNumberFormat="1" applyFont="1" applyFill="1" applyBorder="1">
      <alignment horizontal="right" vertical="top" wrapText="1"/>
    </xf>
    <xf numFmtId="1" fontId="48" fillId="15" borderId="3" xfId="36" applyNumberFormat="1" applyFont="1" applyFill="1">
      <alignment vertical="top" wrapText="1"/>
    </xf>
    <xf numFmtId="9" fontId="48" fillId="15" borderId="3" xfId="34" applyFont="1" applyFill="1" applyBorder="1" applyAlignment="1">
      <alignment vertical="top" wrapText="1"/>
    </xf>
    <xf numFmtId="9" fontId="48" fillId="14" borderId="5" xfId="34" applyFont="1" applyFill="1" applyBorder="1" applyAlignment="1">
      <alignment vertical="top" wrapText="1"/>
    </xf>
    <xf numFmtId="9" fontId="48" fillId="27" borderId="67" xfId="0" applyNumberFormat="1" applyFont="1" applyFill="1" applyBorder="1">
      <alignment vertical="top" wrapText="1"/>
    </xf>
    <xf numFmtId="1" fontId="48" fillId="15" borderId="40" xfId="14" applyNumberFormat="1" applyFont="1" applyFill="1" applyBorder="1">
      <alignment horizontal="right" vertical="top" wrapText="1"/>
    </xf>
    <xf numFmtId="9" fontId="48" fillId="15" borderId="40" xfId="14" applyNumberFormat="1" applyFont="1" applyFill="1" applyBorder="1">
      <alignment horizontal="right" vertical="top" wrapText="1"/>
    </xf>
    <xf numFmtId="9" fontId="48" fillId="15" borderId="36" xfId="14" applyNumberFormat="1" applyFont="1" applyFill="1" applyBorder="1">
      <alignment horizontal="right" vertical="top" wrapText="1"/>
    </xf>
    <xf numFmtId="9" fontId="48" fillId="15" borderId="37" xfId="14" applyNumberFormat="1" applyFont="1" applyFill="1" applyBorder="1">
      <alignment horizontal="right" vertical="top" wrapText="1"/>
    </xf>
    <xf numFmtId="168" fontId="33" fillId="3" borderId="82" xfId="36" applyBorder="1">
      <alignment vertical="top" wrapText="1"/>
    </xf>
    <xf numFmtId="9" fontId="48" fillId="14" borderId="82" xfId="34" applyFont="1" applyFill="1" applyBorder="1" applyAlignment="1">
      <alignment vertical="top" wrapText="1"/>
    </xf>
    <xf numFmtId="3" fontId="48" fillId="14" borderId="5" xfId="16" applyNumberFormat="1" applyFont="1" applyFill="1" applyBorder="1">
      <alignment horizontal="right" vertical="top" wrapText="1"/>
    </xf>
    <xf numFmtId="3" fontId="48" fillId="14" borderId="3" xfId="16" applyNumberFormat="1" applyFont="1" applyFill="1">
      <alignment horizontal="right" vertical="top" wrapText="1"/>
    </xf>
    <xf numFmtId="9" fontId="48" fillId="14" borderId="3" xfId="16" applyNumberFormat="1" applyFont="1" applyFill="1">
      <alignment horizontal="right" vertical="top" wrapText="1"/>
    </xf>
    <xf numFmtId="10" fontId="48" fillId="14" borderId="3" xfId="16" applyNumberFormat="1" applyFont="1" applyFill="1">
      <alignment horizontal="right" vertical="top" wrapText="1"/>
    </xf>
    <xf numFmtId="9" fontId="48" fillId="14" borderId="3" xfId="34" applyFont="1" applyFill="1" applyBorder="1" applyAlignment="1">
      <alignment horizontal="right" vertical="top" wrapText="1"/>
    </xf>
    <xf numFmtId="10" fontId="48" fillId="14" borderId="3" xfId="34" applyNumberFormat="1" applyFont="1" applyFill="1" applyBorder="1" applyAlignment="1">
      <alignment horizontal="right" vertical="top" wrapText="1"/>
    </xf>
    <xf numFmtId="10" fontId="48" fillId="14" borderId="3" xfId="16" applyNumberFormat="1" applyFont="1" applyFill="1" applyAlignment="1">
      <alignment vertical="top" wrapText="1"/>
    </xf>
    <xf numFmtId="10" fontId="48" fillId="14" borderId="5" xfId="16" applyNumberFormat="1" applyFont="1" applyFill="1" applyBorder="1" applyAlignment="1">
      <alignment vertical="top" wrapText="1"/>
    </xf>
    <xf numFmtId="168" fontId="48" fillId="14" borderId="3" xfId="16" applyNumberFormat="1" applyFont="1" applyFill="1">
      <alignment horizontal="right" vertical="top" wrapText="1"/>
    </xf>
    <xf numFmtId="10" fontId="48" fillId="14" borderId="5" xfId="16" applyNumberFormat="1" applyFont="1" applyFill="1" applyBorder="1">
      <alignment horizontal="right" vertical="top" wrapText="1"/>
    </xf>
    <xf numFmtId="0" fontId="141" fillId="27" borderId="62" xfId="0" applyFont="1" applyFill="1" applyBorder="1">
      <alignment vertical="top" wrapText="1"/>
    </xf>
    <xf numFmtId="0" fontId="141" fillId="27" borderId="66" xfId="0" applyFont="1" applyFill="1" applyBorder="1">
      <alignment vertical="top" wrapText="1"/>
    </xf>
    <xf numFmtId="0" fontId="141" fillId="27" borderId="63" xfId="0" applyFont="1" applyFill="1" applyBorder="1">
      <alignment vertical="top" wrapText="1"/>
    </xf>
    <xf numFmtId="0" fontId="141" fillId="27" borderId="63" xfId="0" applyFont="1" applyFill="1" applyBorder="1" applyAlignment="1">
      <alignment horizontal="right" vertical="top" wrapText="1"/>
    </xf>
    <xf numFmtId="3" fontId="141" fillId="27" borderId="66" xfId="0" applyNumberFormat="1" applyFont="1" applyFill="1" applyBorder="1">
      <alignment vertical="top" wrapText="1"/>
    </xf>
    <xf numFmtId="0" fontId="141" fillId="27" borderId="64" xfId="0" applyFont="1" applyFill="1" applyBorder="1" applyAlignment="1">
      <alignment horizontal="right" vertical="top" wrapText="1"/>
    </xf>
    <xf numFmtId="0" fontId="94" fillId="0" borderId="64" xfId="0" applyFont="1" applyFill="1" applyBorder="1" applyAlignment="1">
      <alignment horizontal="right" vertical="top" wrapText="1"/>
    </xf>
    <xf numFmtId="3" fontId="141" fillId="27" borderId="64" xfId="0" applyNumberFormat="1" applyFont="1" applyFill="1" applyBorder="1">
      <alignment vertical="top" wrapText="1"/>
    </xf>
    <xf numFmtId="3" fontId="94" fillId="0" borderId="64" xfId="0" applyNumberFormat="1" applyFont="1" applyFill="1" applyBorder="1">
      <alignment vertical="top" wrapText="1"/>
    </xf>
    <xf numFmtId="0" fontId="48" fillId="14" borderId="42" xfId="16" applyFont="1" applyFill="1" applyBorder="1">
      <alignment horizontal="right" vertical="top" wrapText="1"/>
    </xf>
    <xf numFmtId="3" fontId="48" fillId="15" borderId="36" xfId="17" applyFont="1" applyFill="1" applyBorder="1">
      <alignment horizontal="right" vertical="top" wrapText="1"/>
    </xf>
    <xf numFmtId="9" fontId="48" fillId="15" borderId="36" xfId="16" applyNumberFormat="1" applyFont="1" applyFill="1" applyBorder="1">
      <alignment horizontal="right" vertical="top" wrapText="1"/>
    </xf>
    <xf numFmtId="0" fontId="48" fillId="14" borderId="36" xfId="16" applyFont="1" applyFill="1" applyBorder="1">
      <alignment horizontal="right" vertical="top" wrapText="1"/>
    </xf>
    <xf numFmtId="0" fontId="48" fillId="14" borderId="37" xfId="17" applyNumberFormat="1" applyFont="1" applyFill="1" applyBorder="1">
      <alignment horizontal="right" vertical="top" wrapText="1"/>
    </xf>
    <xf numFmtId="9" fontId="48" fillId="14" borderId="37" xfId="16" applyNumberFormat="1" applyFont="1" applyFill="1" applyBorder="1">
      <alignment horizontal="right" vertical="top" wrapText="1"/>
    </xf>
    <xf numFmtId="166" fontId="48" fillId="14" borderId="3" xfId="4" applyNumberFormat="1" applyFont="1" applyFill="1" applyBorder="1" applyAlignment="1">
      <alignment horizontal="left" vertical="top" wrapText="1"/>
    </xf>
    <xf numFmtId="9" fontId="48" fillId="14" borderId="5" xfId="16" applyNumberFormat="1" applyFont="1" applyFill="1" applyBorder="1">
      <alignment horizontal="right" vertical="top" wrapText="1"/>
    </xf>
    <xf numFmtId="165" fontId="141" fillId="27" borderId="63" xfId="4" applyFont="1" applyFill="1" applyBorder="1" applyAlignment="1">
      <alignment vertical="top" wrapText="1"/>
    </xf>
    <xf numFmtId="0" fontId="48" fillId="14" borderId="3" xfId="16" applyFont="1" applyFill="1" applyAlignment="1">
      <alignment vertical="top" wrapText="1"/>
    </xf>
    <xf numFmtId="0" fontId="48" fillId="14" borderId="13" xfId="16" applyFont="1" applyFill="1" applyBorder="1">
      <alignment horizontal="right" vertical="top" wrapText="1"/>
    </xf>
    <xf numFmtId="0" fontId="48" fillId="14" borderId="44" xfId="16" applyFont="1" applyFill="1" applyBorder="1">
      <alignment horizontal="right" vertical="top" wrapText="1"/>
    </xf>
    <xf numFmtId="0" fontId="48" fillId="14" borderId="24" xfId="16" applyFont="1" applyFill="1" applyBorder="1" applyAlignment="1">
      <alignment vertical="top" wrapText="1"/>
    </xf>
    <xf numFmtId="0" fontId="48" fillId="14" borderId="5" xfId="16" applyFont="1" applyFill="1" applyBorder="1" applyAlignment="1">
      <alignment vertical="top" wrapText="1"/>
    </xf>
    <xf numFmtId="166" fontId="141" fillId="27" borderId="62" xfId="4" applyNumberFormat="1" applyFont="1" applyFill="1" applyBorder="1" applyAlignment="1">
      <alignment horizontal="right" vertical="top" wrapText="1"/>
    </xf>
    <xf numFmtId="166" fontId="94" fillId="0" borderId="62" xfId="4" applyNumberFormat="1" applyFont="1" applyFill="1" applyBorder="1" applyAlignment="1">
      <alignment vertical="top" wrapText="1"/>
    </xf>
    <xf numFmtId="168" fontId="48" fillId="14" borderId="3" xfId="36" applyFont="1" applyFill="1" applyAlignment="1">
      <alignment horizontal="right" vertical="top" wrapText="1"/>
    </xf>
    <xf numFmtId="175" fontId="48" fillId="15" borderId="3" xfId="4" applyNumberFormat="1" applyFont="1" applyFill="1" applyBorder="1" applyAlignment="1">
      <alignment horizontal="right" vertical="top" wrapText="1"/>
    </xf>
    <xf numFmtId="9" fontId="48" fillId="14" borderId="3" xfId="36" applyNumberFormat="1" applyFont="1" applyFill="1" applyAlignment="1">
      <alignment horizontal="right" vertical="top" wrapText="1"/>
    </xf>
    <xf numFmtId="167" fontId="48" fillId="15" borderId="3" xfId="16" applyNumberFormat="1" applyFont="1" applyFill="1">
      <alignment horizontal="right" vertical="top" wrapText="1"/>
    </xf>
    <xf numFmtId="1" fontId="33" fillId="3" borderId="12" xfId="36" applyNumberFormat="1" applyBorder="1" applyAlignment="1">
      <alignment horizontal="center" vertical="top" wrapText="1"/>
    </xf>
    <xf numFmtId="166" fontId="48" fillId="14" borderId="84" xfId="4" applyNumberFormat="1" applyFont="1" applyFill="1" applyBorder="1" applyAlignment="1">
      <alignment horizontal="center" vertical="top" wrapText="1"/>
    </xf>
    <xf numFmtId="166" fontId="33" fillId="0" borderId="12" xfId="4" applyNumberFormat="1" applyFont="1" applyFill="1" applyBorder="1" applyAlignment="1">
      <alignment horizontal="right" vertical="top" wrapText="1"/>
    </xf>
    <xf numFmtId="0" fontId="68" fillId="3" borderId="0" xfId="16" applyFont="1" applyBorder="1">
      <alignment horizontal="right" vertical="top" wrapText="1"/>
    </xf>
    <xf numFmtId="168" fontId="132" fillId="3" borderId="0" xfId="1" applyFont="1">
      <alignment horizontal="left" vertical="top" wrapText="1"/>
    </xf>
    <xf numFmtId="9" fontId="48" fillId="14" borderId="5" xfId="16" applyNumberFormat="1" applyFont="1" applyFill="1" applyBorder="1" applyAlignment="1">
      <alignment vertical="top" wrapText="1"/>
    </xf>
    <xf numFmtId="8" fontId="0" fillId="2" borderId="0" xfId="0" applyNumberFormat="1">
      <alignment vertical="top" wrapText="1"/>
    </xf>
    <xf numFmtId="2" fontId="48" fillId="15" borderId="0" xfId="41" applyNumberFormat="1" applyFont="1" applyFill="1" applyAlignment="1">
      <alignment horizontal="right"/>
    </xf>
    <xf numFmtId="4" fontId="48" fillId="15" borderId="3" xfId="16" applyNumberFormat="1" applyFont="1" applyFill="1">
      <alignment horizontal="right" vertical="top" wrapText="1"/>
    </xf>
    <xf numFmtId="0" fontId="48" fillId="15" borderId="0" xfId="0" applyFont="1" applyFill="1" applyAlignment="1">
      <alignment horizontal="right" vertical="top" wrapText="1"/>
    </xf>
    <xf numFmtId="10" fontId="48" fillId="15" borderId="5" xfId="16" applyNumberFormat="1" applyFont="1" applyFill="1" applyBorder="1">
      <alignment horizontal="right" vertical="top" wrapText="1"/>
    </xf>
    <xf numFmtId="2" fontId="48" fillId="15" borderId="5" xfId="16" applyNumberFormat="1" applyFont="1" applyFill="1" applyBorder="1">
      <alignment horizontal="right" vertical="top" wrapText="1"/>
    </xf>
    <xf numFmtId="4" fontId="48" fillId="15" borderId="5" xfId="16" applyNumberFormat="1" applyFont="1" applyFill="1" applyBorder="1">
      <alignment horizontal="right" vertical="top" wrapText="1"/>
    </xf>
    <xf numFmtId="0" fontId="0" fillId="2" borderId="0" xfId="34" applyNumberFormat="1" applyFont="1" applyFill="1" applyAlignment="1">
      <alignment vertical="top" wrapText="1"/>
    </xf>
    <xf numFmtId="165" fontId="0" fillId="2" borderId="0" xfId="4" applyFont="1" applyFill="1" applyAlignment="1">
      <alignment vertical="top" wrapText="1"/>
    </xf>
    <xf numFmtId="10" fontId="0" fillId="2" borderId="0" xfId="34" applyNumberFormat="1" applyFont="1" applyFill="1" applyAlignment="1">
      <alignment vertical="top" wrapText="1"/>
    </xf>
    <xf numFmtId="176" fontId="48" fillId="15" borderId="3" xfId="16" applyNumberFormat="1" applyFont="1" applyFill="1">
      <alignment horizontal="right" vertical="top" wrapText="1"/>
    </xf>
    <xf numFmtId="166" fontId="33" fillId="0" borderId="0" xfId="4" applyNumberFormat="1" applyFont="1" applyFill="1" applyBorder="1" applyAlignment="1">
      <alignment horizontal="right" vertical="top" wrapText="1"/>
    </xf>
    <xf numFmtId="1" fontId="33" fillId="2" borderId="0" xfId="41" applyNumberFormat="1" applyFont="1" applyAlignment="1">
      <alignment horizontal="center"/>
    </xf>
    <xf numFmtId="0" fontId="110" fillId="2" borderId="0" xfId="0" applyFont="1" applyAlignment="1">
      <alignment horizontal="left" vertical="top" wrapText="1"/>
    </xf>
    <xf numFmtId="166" fontId="33" fillId="15" borderId="27" xfId="4" applyNumberFormat="1" applyFont="1" applyFill="1" applyBorder="1" applyAlignment="1">
      <alignment horizontal="left" vertical="top" wrapText="1"/>
    </xf>
    <xf numFmtId="0" fontId="46" fillId="7" borderId="0" xfId="44" applyFont="1" applyAlignment="1">
      <alignment vertical="center" wrapText="1"/>
    </xf>
    <xf numFmtId="169" fontId="46" fillId="7" borderId="0" xfId="44" applyNumberFormat="1" applyFont="1" applyAlignment="1">
      <alignment horizontal="right" vertical="center" wrapText="1"/>
    </xf>
    <xf numFmtId="168" fontId="33" fillId="3" borderId="3" xfId="36" applyAlignment="1">
      <alignment horizontal="center" vertical="top" wrapText="1"/>
    </xf>
    <xf numFmtId="168" fontId="33" fillId="3" borderId="3" xfId="36" applyAlignment="1">
      <alignment horizontal="center" vertical="center" wrapText="1"/>
    </xf>
    <xf numFmtId="168" fontId="33" fillId="3" borderId="5" xfId="36" applyBorder="1" applyAlignment="1">
      <alignment horizontal="center" vertical="center" wrapText="1"/>
    </xf>
    <xf numFmtId="168" fontId="33" fillId="3" borderId="5" xfId="36" applyBorder="1" applyAlignment="1">
      <alignment horizontal="center" vertical="top" wrapText="1"/>
    </xf>
    <xf numFmtId="0" fontId="100" fillId="18" borderId="0" xfId="41" applyFont="1" applyFill="1">
      <alignment horizontal="left"/>
    </xf>
    <xf numFmtId="0" fontId="31" fillId="18" borderId="0" xfId="48" applyFont="1" applyFill="1" applyAlignment="1">
      <alignment horizontal="center" vertical="top"/>
    </xf>
    <xf numFmtId="0" fontId="31" fillId="18" borderId="0" xfId="48" applyFont="1" applyFill="1">
      <alignment vertical="top"/>
    </xf>
    <xf numFmtId="168" fontId="33" fillId="19" borderId="24" xfId="36" applyFill="1" applyBorder="1" applyAlignment="1">
      <alignment horizontal="center" vertical="top" wrapText="1"/>
    </xf>
    <xf numFmtId="168" fontId="138" fillId="18" borderId="3" xfId="36" applyFont="1" applyFill="1">
      <alignment vertical="top" wrapText="1"/>
    </xf>
    <xf numFmtId="166" fontId="139" fillId="19" borderId="3" xfId="4" applyNumberFormat="1" applyFont="1" applyFill="1" applyBorder="1" applyAlignment="1">
      <alignment horizontal="right" vertical="top" wrapText="1"/>
    </xf>
    <xf numFmtId="168" fontId="70" fillId="18" borderId="3" xfId="36" applyFont="1" applyFill="1">
      <alignment vertical="top" wrapText="1"/>
    </xf>
    <xf numFmtId="166" fontId="33" fillId="18" borderId="24" xfId="4" applyNumberFormat="1" applyFont="1" applyFill="1" applyBorder="1" applyAlignment="1">
      <alignment horizontal="right" vertical="top" wrapText="1"/>
    </xf>
    <xf numFmtId="168" fontId="139" fillId="19" borderId="3" xfId="36" applyFont="1" applyFill="1" applyAlignment="1">
      <alignment horizontal="right" vertical="top" wrapText="1"/>
    </xf>
    <xf numFmtId="168" fontId="94" fillId="3" borderId="3" xfId="36" applyFont="1" applyAlignment="1">
      <alignment horizontal="left" vertical="top" wrapText="1"/>
    </xf>
    <xf numFmtId="3" fontId="48" fillId="0" borderId="36" xfId="17" applyFont="1" applyFill="1" applyBorder="1">
      <alignment horizontal="right" vertical="top" wrapText="1"/>
    </xf>
    <xf numFmtId="0" fontId="33" fillId="3" borderId="30" xfId="16" quotePrefix="1" applyBorder="1">
      <alignment horizontal="right" vertical="top" wrapText="1"/>
    </xf>
    <xf numFmtId="0" fontId="39" fillId="7" borderId="86" xfId="44" applyNumberFormat="1" applyBorder="1">
      <alignment vertical="top" wrapText="1"/>
    </xf>
    <xf numFmtId="0" fontId="110" fillId="2" borderId="0" xfId="0" applyFont="1">
      <alignment vertical="top" wrapText="1"/>
    </xf>
    <xf numFmtId="0" fontId="153" fillId="2" borderId="0" xfId="0" applyFont="1" applyAlignment="1">
      <alignment vertical="center"/>
    </xf>
    <xf numFmtId="0" fontId="110" fillId="2" borderId="0" xfId="0" applyFont="1" applyAlignment="1">
      <alignment vertical="center" wrapText="1"/>
    </xf>
    <xf numFmtId="0" fontId="153" fillId="2" borderId="0" xfId="0" applyFont="1" applyAlignment="1">
      <alignment horizontal="left" vertical="center"/>
    </xf>
    <xf numFmtId="0" fontId="153" fillId="2" borderId="0" xfId="0" applyFont="1" applyAlignment="1">
      <alignment horizontal="left" vertical="top"/>
    </xf>
    <xf numFmtId="166" fontId="98" fillId="3" borderId="0" xfId="4" applyNumberFormat="1" applyFont="1" applyFill="1" applyBorder="1" applyAlignment="1">
      <alignment horizontal="right" vertical="top" wrapText="1"/>
    </xf>
    <xf numFmtId="0" fontId="43" fillId="2" borderId="0" xfId="24" applyAlignment="1">
      <alignment wrapText="1"/>
    </xf>
    <xf numFmtId="176" fontId="48" fillId="15" borderId="5" xfId="16" applyNumberFormat="1" applyFont="1" applyFill="1" applyBorder="1">
      <alignment horizontal="right" vertical="top" wrapText="1"/>
    </xf>
    <xf numFmtId="166" fontId="48" fillId="16" borderId="5" xfId="4" applyNumberFormat="1" applyFont="1" applyFill="1" applyBorder="1" applyAlignment="1">
      <alignment horizontal="right" vertical="center" wrapText="1"/>
    </xf>
    <xf numFmtId="168" fontId="141" fillId="27" borderId="68" xfId="0" applyNumberFormat="1" applyFont="1" applyFill="1" applyBorder="1">
      <alignment vertical="top" wrapText="1"/>
    </xf>
    <xf numFmtId="168" fontId="141" fillId="27" borderId="67" xfId="0" applyNumberFormat="1" applyFont="1" applyFill="1" applyBorder="1">
      <alignment vertical="top" wrapText="1"/>
    </xf>
    <xf numFmtId="168" fontId="33" fillId="0" borderId="36" xfId="16" applyNumberFormat="1" applyFill="1" applyBorder="1">
      <alignment horizontal="right" vertical="top" wrapText="1"/>
    </xf>
    <xf numFmtId="168" fontId="94" fillId="0" borderId="68" xfId="0" applyNumberFormat="1" applyFont="1" applyFill="1" applyBorder="1">
      <alignment vertical="top" wrapText="1"/>
    </xf>
    <xf numFmtId="168" fontId="94" fillId="0" borderId="67" xfId="0" applyNumberFormat="1" applyFont="1" applyFill="1" applyBorder="1">
      <alignment vertical="top" wrapText="1"/>
    </xf>
    <xf numFmtId="168" fontId="33" fillId="0" borderId="13" xfId="34" applyNumberFormat="1" applyFont="1" applyFill="1" applyBorder="1" applyAlignment="1">
      <alignment horizontal="right" vertical="top" wrapText="1"/>
    </xf>
    <xf numFmtId="177" fontId="141" fillId="27" borderId="64" xfId="0" applyNumberFormat="1" applyFont="1" applyFill="1" applyBorder="1" applyAlignment="1">
      <alignment horizontal="right" vertical="top" wrapText="1"/>
    </xf>
    <xf numFmtId="178" fontId="48" fillId="14" borderId="0" xfId="16" applyNumberFormat="1" applyFont="1" applyFill="1" applyBorder="1" applyAlignment="1">
      <alignment horizontal="left" vertical="top" wrapText="1"/>
    </xf>
    <xf numFmtId="177" fontId="48" fillId="15" borderId="36" xfId="17" applyNumberFormat="1" applyFont="1" applyFill="1" applyBorder="1">
      <alignment horizontal="right" vertical="top" wrapText="1"/>
    </xf>
    <xf numFmtId="177" fontId="33" fillId="0" borderId="36" xfId="17" applyNumberFormat="1" applyFill="1" applyBorder="1">
      <alignment horizontal="right" vertical="top" wrapText="1"/>
    </xf>
    <xf numFmtId="177" fontId="33" fillId="3" borderId="36" xfId="17" applyNumberFormat="1" applyBorder="1">
      <alignment horizontal="right" vertical="top" wrapText="1"/>
    </xf>
    <xf numFmtId="177" fontId="33" fillId="3" borderId="3" xfId="4" applyNumberFormat="1" applyFont="1" applyFill="1" applyBorder="1" applyAlignment="1">
      <alignment horizontal="right" vertical="top" wrapText="1"/>
    </xf>
    <xf numFmtId="177" fontId="48" fillId="15" borderId="37" xfId="17" applyNumberFormat="1" applyFont="1" applyFill="1" applyBorder="1">
      <alignment horizontal="right" vertical="top" wrapText="1"/>
    </xf>
    <xf numFmtId="177" fontId="33" fillId="3" borderId="3" xfId="16" applyNumberFormat="1">
      <alignment horizontal="right" vertical="top" wrapText="1"/>
    </xf>
    <xf numFmtId="177" fontId="33" fillId="0" borderId="37" xfId="17" applyNumberFormat="1" applyFill="1" applyBorder="1">
      <alignment horizontal="right" vertical="top" wrapText="1"/>
    </xf>
    <xf numFmtId="177" fontId="33" fillId="3" borderId="5" xfId="16" applyNumberFormat="1" applyBorder="1">
      <alignment horizontal="right" vertical="top" wrapText="1"/>
    </xf>
    <xf numFmtId="177" fontId="33" fillId="11" borderId="36" xfId="17" applyNumberFormat="1" applyFill="1" applyBorder="1">
      <alignment horizontal="right" vertical="top" wrapText="1"/>
    </xf>
    <xf numFmtId="177" fontId="33" fillId="0" borderId="3" xfId="4" applyNumberFormat="1" applyFont="1" applyFill="1" applyBorder="1" applyAlignment="1">
      <alignment horizontal="right" vertical="top" wrapText="1"/>
    </xf>
    <xf numFmtId="177" fontId="33" fillId="0" borderId="0" xfId="16" applyNumberFormat="1" applyFill="1" applyBorder="1">
      <alignment horizontal="right" vertical="top" wrapText="1"/>
    </xf>
    <xf numFmtId="177" fontId="33" fillId="3" borderId="0" xfId="16" applyNumberFormat="1" applyBorder="1">
      <alignment horizontal="right" vertical="top" wrapText="1"/>
    </xf>
    <xf numFmtId="177" fontId="33" fillId="3" borderId="37" xfId="17" applyNumberFormat="1" applyBorder="1">
      <alignment horizontal="right" vertical="top" wrapText="1"/>
    </xf>
    <xf numFmtId="177" fontId="33" fillId="3" borderId="5" xfId="4" applyNumberFormat="1" applyFont="1" applyFill="1" applyBorder="1" applyAlignment="1">
      <alignment horizontal="right" vertical="top" wrapText="1"/>
    </xf>
    <xf numFmtId="177" fontId="141" fillId="27" borderId="63" xfId="0" applyNumberFormat="1" applyFont="1" applyFill="1" applyBorder="1">
      <alignment vertical="top" wrapText="1"/>
    </xf>
    <xf numFmtId="177" fontId="94" fillId="0" borderId="63" xfId="0" applyNumberFormat="1" applyFont="1" applyFill="1" applyBorder="1">
      <alignment vertical="top" wrapText="1"/>
    </xf>
    <xf numFmtId="177" fontId="33" fillId="0" borderId="36" xfId="16" applyNumberFormat="1" applyFill="1" applyBorder="1">
      <alignment horizontal="right" vertical="top" wrapText="1"/>
    </xf>
    <xf numFmtId="177" fontId="33" fillId="3" borderId="36" xfId="16" applyNumberFormat="1" applyBorder="1">
      <alignment horizontal="right" vertical="top" wrapText="1"/>
    </xf>
    <xf numFmtId="177" fontId="48" fillId="14" borderId="3" xfId="4" applyNumberFormat="1" applyFont="1" applyFill="1" applyBorder="1" applyAlignment="1">
      <alignment vertical="top" wrapText="1"/>
    </xf>
    <xf numFmtId="177" fontId="33" fillId="3" borderId="30" xfId="16" quotePrefix="1" applyNumberFormat="1" applyBorder="1">
      <alignment horizontal="right" vertical="top" wrapText="1"/>
    </xf>
    <xf numFmtId="177" fontId="48" fillId="14" borderId="5" xfId="4" applyNumberFormat="1" applyFont="1" applyFill="1" applyBorder="1" applyAlignment="1">
      <alignment vertical="top" wrapText="1"/>
    </xf>
    <xf numFmtId="177" fontId="33" fillId="3" borderId="37" xfId="16" applyNumberFormat="1" applyBorder="1">
      <alignment horizontal="right" vertical="top" wrapText="1"/>
    </xf>
    <xf numFmtId="177" fontId="33" fillId="3" borderId="35" xfId="16" quotePrefix="1" applyNumberFormat="1" applyBorder="1">
      <alignment horizontal="right" vertical="top" wrapText="1"/>
    </xf>
    <xf numFmtId="176" fontId="33" fillId="0" borderId="50" xfId="16" applyNumberFormat="1" applyFill="1" applyBorder="1">
      <alignment horizontal="right" vertical="top" wrapText="1"/>
    </xf>
    <xf numFmtId="176" fontId="33" fillId="0" borderId="5" xfId="16" applyNumberFormat="1" applyFill="1" applyBorder="1">
      <alignment horizontal="right" vertical="top" wrapText="1"/>
    </xf>
    <xf numFmtId="176" fontId="48" fillId="15" borderId="0" xfId="41" applyNumberFormat="1" applyFont="1" applyFill="1" applyAlignment="1">
      <alignment horizontal="right"/>
    </xf>
    <xf numFmtId="176" fontId="33" fillId="0" borderId="3" xfId="16" applyNumberFormat="1" applyFill="1">
      <alignment horizontal="right" vertical="top" wrapText="1"/>
    </xf>
    <xf numFmtId="176" fontId="48" fillId="0" borderId="0" xfId="41" applyNumberFormat="1" applyFont="1" applyFill="1" applyAlignment="1">
      <alignment horizontal="right"/>
    </xf>
    <xf numFmtId="176" fontId="33" fillId="0" borderId="0" xfId="0" applyNumberFormat="1" applyFont="1" applyFill="1" applyAlignment="1">
      <alignment horizontal="right" vertical="top" wrapText="1"/>
    </xf>
    <xf numFmtId="177" fontId="48" fillId="14" borderId="5" xfId="4" applyNumberFormat="1" applyFont="1" applyFill="1" applyBorder="1" applyAlignment="1">
      <alignment horizontal="right" vertical="top" wrapText="1"/>
    </xf>
    <xf numFmtId="10" fontId="33" fillId="0" borderId="36" xfId="16" applyNumberFormat="1" applyFill="1" applyBorder="1">
      <alignment horizontal="right" vertical="top" wrapText="1"/>
    </xf>
    <xf numFmtId="168" fontId="33" fillId="0" borderId="37" xfId="34" applyNumberFormat="1" applyFont="1" applyFill="1" applyBorder="1" applyAlignment="1">
      <alignment horizontal="right" vertical="top" wrapText="1"/>
    </xf>
    <xf numFmtId="0" fontId="141" fillId="27" borderId="67" xfId="4" applyNumberFormat="1" applyFont="1" applyFill="1" applyBorder="1" applyAlignment="1">
      <alignment horizontal="right" vertical="top" wrapText="1"/>
    </xf>
    <xf numFmtId="0" fontId="141" fillId="27" borderId="68" xfId="4" applyNumberFormat="1" applyFont="1" applyFill="1" applyBorder="1" applyAlignment="1">
      <alignment horizontal="right" vertical="top" wrapText="1"/>
    </xf>
    <xf numFmtId="0" fontId="42" fillId="2" borderId="0" xfId="0" applyFont="1" applyAlignment="1">
      <alignment horizontal="left" vertical="top" wrapText="1"/>
    </xf>
    <xf numFmtId="0" fontId="47" fillId="2" borderId="0" xfId="45" applyFont="1" applyFill="1">
      <alignment horizontal="left"/>
    </xf>
    <xf numFmtId="0" fontId="107" fillId="2" borderId="0" xfId="48" applyFont="1" applyAlignment="1">
      <alignment vertical="top" wrapText="1"/>
    </xf>
    <xf numFmtId="0" fontId="47" fillId="2" borderId="0" xfId="41">
      <alignment horizontal="left"/>
    </xf>
    <xf numFmtId="0" fontId="108" fillId="10" borderId="0" xfId="48" applyFont="1" applyFill="1" applyAlignment="1">
      <alignment vertical="top" wrapText="1"/>
    </xf>
    <xf numFmtId="168" fontId="98" fillId="0" borderId="0" xfId="36" applyFont="1" applyFill="1" applyBorder="1" applyAlignment="1">
      <alignment horizontal="left" vertical="top" wrapText="1"/>
    </xf>
    <xf numFmtId="168" fontId="33" fillId="0" borderId="0" xfId="36" applyFill="1" applyBorder="1" applyAlignment="1">
      <alignment horizontal="left" vertical="top" wrapText="1"/>
    </xf>
    <xf numFmtId="0" fontId="57" fillId="2" borderId="0" xfId="0" applyFont="1" applyAlignment="1">
      <alignment horizontal="left" vertical="top" wrapText="1"/>
    </xf>
    <xf numFmtId="168" fontId="33" fillId="3" borderId="0" xfId="1">
      <alignment horizontal="left" vertical="top" wrapText="1"/>
    </xf>
    <xf numFmtId="166" fontId="33" fillId="15" borderId="74" xfId="4" applyNumberFormat="1" applyFont="1" applyFill="1" applyBorder="1" applyAlignment="1">
      <alignment horizontal="center" vertical="top" wrapText="1"/>
    </xf>
    <xf numFmtId="166" fontId="33" fillId="15" borderId="75" xfId="4" applyNumberFormat="1" applyFont="1" applyFill="1" applyBorder="1" applyAlignment="1">
      <alignment horizontal="center" vertical="top" wrapText="1"/>
    </xf>
    <xf numFmtId="166" fontId="33" fillId="15" borderId="76" xfId="4" applyNumberFormat="1" applyFont="1" applyFill="1" applyBorder="1" applyAlignment="1">
      <alignment horizontal="center" vertical="top" wrapText="1"/>
    </xf>
    <xf numFmtId="0" fontId="100" fillId="2" borderId="24" xfId="41" applyFont="1" applyBorder="1" applyAlignment="1">
      <alignment horizontal="left" vertical="center"/>
    </xf>
    <xf numFmtId="168" fontId="100" fillId="3" borderId="0" xfId="36" applyFont="1" applyBorder="1" applyAlignment="1">
      <alignment horizontal="left" vertical="top" wrapText="1"/>
    </xf>
    <xf numFmtId="168" fontId="100" fillId="3" borderId="77" xfId="36" applyFont="1" applyBorder="1" applyAlignment="1">
      <alignment horizontal="left" vertical="top" wrapText="1"/>
    </xf>
    <xf numFmtId="0" fontId="97" fillId="2" borderId="0" xfId="41" applyFont="1">
      <alignment horizontal="left"/>
    </xf>
    <xf numFmtId="0" fontId="97" fillId="2" borderId="0" xfId="20" applyFont="1" applyBorder="1" applyAlignment="1">
      <alignment horizontal="left"/>
    </xf>
    <xf numFmtId="0" fontId="50" fillId="2" borderId="0" xfId="48">
      <alignment vertical="top"/>
    </xf>
    <xf numFmtId="168" fontId="30" fillId="0" borderId="0" xfId="1" applyFont="1" applyFill="1">
      <alignment horizontal="left" vertical="top" wrapText="1"/>
    </xf>
    <xf numFmtId="0" fontId="50" fillId="2" borderId="0" xfId="48" applyAlignment="1">
      <alignment horizontal="left" vertical="center" textRotation="90" wrapText="1"/>
    </xf>
    <xf numFmtId="0" fontId="50" fillId="2" borderId="0" xfId="48" applyAlignment="1">
      <alignment horizontal="left" vertical="top"/>
    </xf>
    <xf numFmtId="0" fontId="33" fillId="0" borderId="0" xfId="18" applyFont="1" applyFill="1" applyBorder="1" applyAlignment="1">
      <alignment horizontal="left" vertical="top" wrapText="1"/>
    </xf>
    <xf numFmtId="0" fontId="33" fillId="0" borderId="0" xfId="0" applyFont="1" applyFill="1" applyAlignment="1">
      <alignment horizontal="left" vertical="top" wrapText="1"/>
    </xf>
    <xf numFmtId="0" fontId="48" fillId="0" borderId="0" xfId="40" applyFont="1" applyFill="1" applyBorder="1" applyAlignment="1">
      <alignment horizontal="center" vertical="center" wrapText="1"/>
    </xf>
    <xf numFmtId="0" fontId="48" fillId="0" borderId="46" xfId="40" applyFont="1" applyFill="1" applyBorder="1" applyAlignment="1">
      <alignment horizontal="center" vertical="center" wrapText="1"/>
    </xf>
    <xf numFmtId="168" fontId="33" fillId="19" borderId="85" xfId="36" applyFill="1" applyBorder="1" applyAlignment="1">
      <alignment horizontal="left" vertical="top" wrapText="1"/>
    </xf>
    <xf numFmtId="168" fontId="33" fillId="19" borderId="24" xfId="36" applyFill="1" applyBorder="1" applyAlignment="1">
      <alignment horizontal="left" vertical="top" wrapText="1"/>
    </xf>
    <xf numFmtId="168" fontId="33" fillId="3" borderId="24" xfId="36" applyBorder="1" applyAlignment="1">
      <alignment horizontal="left" vertical="top" wrapText="1"/>
    </xf>
    <xf numFmtId="0" fontId="48" fillId="17" borderId="28" xfId="40" applyFont="1" applyFill="1" applyBorder="1" applyAlignment="1">
      <alignment horizontal="left" vertical="center" wrapText="1"/>
    </xf>
    <xf numFmtId="0" fontId="48" fillId="17" borderId="79" xfId="40" applyFont="1" applyFill="1" applyBorder="1" applyAlignment="1">
      <alignment horizontal="left" vertical="center" wrapText="1"/>
    </xf>
    <xf numFmtId="168" fontId="33" fillId="0" borderId="3" xfId="36" applyFill="1" applyAlignment="1">
      <alignment horizontal="left" vertical="top" wrapText="1"/>
    </xf>
    <xf numFmtId="0" fontId="102" fillId="0" borderId="47" xfId="18" applyFont="1" applyFill="1" applyBorder="1" applyAlignment="1">
      <alignment horizontal="left" vertical="top" wrapText="1"/>
    </xf>
    <xf numFmtId="0" fontId="33" fillId="2" borderId="0" xfId="0" applyFont="1" applyAlignment="1">
      <alignment horizontal="left" vertical="top" wrapText="1"/>
    </xf>
    <xf numFmtId="0" fontId="33" fillId="2" borderId="13" xfId="0" applyFont="1" applyBorder="1" applyAlignment="1">
      <alignment horizontal="left" vertical="top" wrapText="1"/>
    </xf>
    <xf numFmtId="0" fontId="33" fillId="2" borderId="73" xfId="0" applyFont="1" applyBorder="1" applyAlignment="1">
      <alignment horizontal="left" vertical="top" wrapText="1"/>
    </xf>
    <xf numFmtId="168" fontId="33" fillId="3" borderId="3" xfId="36" applyAlignment="1">
      <alignment horizontal="left" vertical="top" wrapText="1"/>
    </xf>
    <xf numFmtId="0" fontId="39" fillId="7" borderId="0" xfId="44" applyAlignment="1">
      <alignment horizontal="left" vertical="center" wrapText="1"/>
    </xf>
    <xf numFmtId="0" fontId="48" fillId="0" borderId="0" xfId="40" applyFont="1" applyFill="1" applyBorder="1" applyAlignment="1">
      <alignment horizontal="center" vertical="center" textRotation="90" wrapText="1"/>
    </xf>
    <xf numFmtId="168" fontId="109" fillId="19" borderId="33" xfId="36" applyFont="1" applyFill="1" applyBorder="1" applyAlignment="1">
      <alignment horizontal="left" vertical="top" wrapText="1"/>
    </xf>
    <xf numFmtId="168" fontId="48" fillId="17" borderId="0" xfId="41" applyNumberFormat="1" applyFont="1" applyFill="1" applyAlignment="1">
      <alignment horizontal="center" vertical="center" textRotation="90"/>
    </xf>
    <xf numFmtId="168" fontId="48" fillId="16" borderId="3" xfId="36" applyFont="1" applyFill="1" applyAlignment="1">
      <alignment horizontal="left" vertical="top" wrapText="1"/>
    </xf>
    <xf numFmtId="168" fontId="48" fillId="18" borderId="0" xfId="41" applyNumberFormat="1" applyFont="1" applyFill="1" applyAlignment="1">
      <alignment horizontal="center" vertical="center" textRotation="90"/>
    </xf>
    <xf numFmtId="168" fontId="33" fillId="3" borderId="13" xfId="36" applyBorder="1" applyAlignment="1">
      <alignment horizontal="left" vertical="top" wrapText="1"/>
    </xf>
    <xf numFmtId="168" fontId="33" fillId="3" borderId="0" xfId="36" applyBorder="1" applyAlignment="1">
      <alignment horizontal="left" vertical="top" wrapText="1"/>
    </xf>
    <xf numFmtId="168" fontId="97" fillId="3" borderId="0" xfId="36" applyFont="1" applyBorder="1">
      <alignment vertical="top" wrapText="1"/>
    </xf>
    <xf numFmtId="168" fontId="97" fillId="3" borderId="0" xfId="36" applyFont="1" applyBorder="1" applyAlignment="1">
      <alignment horizontal="left" vertical="top" wrapText="1"/>
    </xf>
    <xf numFmtId="168" fontId="33" fillId="0" borderId="3" xfId="36" applyFill="1">
      <alignment vertical="top" wrapText="1"/>
    </xf>
    <xf numFmtId="168" fontId="100" fillId="0" borderId="3" xfId="36" applyFont="1" applyFill="1" applyAlignment="1">
      <alignment horizontal="left" vertical="top" wrapText="1"/>
    </xf>
    <xf numFmtId="168" fontId="100" fillId="0" borderId="13" xfId="36" applyFont="1" applyFill="1" applyBorder="1" applyAlignment="1">
      <alignment horizontal="left" vertical="top" wrapText="1"/>
    </xf>
    <xf numFmtId="168" fontId="100" fillId="0" borderId="0" xfId="36" applyFont="1" applyFill="1" applyBorder="1" applyAlignment="1">
      <alignment horizontal="left" vertical="top" wrapText="1"/>
    </xf>
    <xf numFmtId="168" fontId="33" fillId="0" borderId="3" xfId="36" applyFill="1" applyAlignment="1">
      <alignment horizontal="left" vertical="top" wrapText="1" indent="1"/>
    </xf>
    <xf numFmtId="168" fontId="33" fillId="0" borderId="5" xfId="36" applyFill="1" applyBorder="1" applyAlignment="1">
      <alignment horizontal="left" vertical="top" wrapText="1" indent="1"/>
    </xf>
    <xf numFmtId="0" fontId="154" fillId="0" borderId="0" xfId="18" applyFont="1" applyFill="1" applyBorder="1" applyAlignment="1">
      <alignment horizontal="left" vertical="top" wrapText="1"/>
    </xf>
    <xf numFmtId="168" fontId="47" fillId="0" borderId="0" xfId="41" applyNumberFormat="1" applyFill="1">
      <alignment horizontal="left"/>
    </xf>
    <xf numFmtId="168" fontId="33" fillId="0" borderId="13" xfId="36" applyFill="1" applyBorder="1">
      <alignment vertical="top" wrapText="1"/>
    </xf>
    <xf numFmtId="0" fontId="33" fillId="0" borderId="5" xfId="43" applyFont="1" applyFill="1" applyBorder="1">
      <alignment vertical="top" wrapText="1"/>
    </xf>
    <xf numFmtId="9" fontId="33" fillId="0" borderId="40" xfId="14" applyNumberFormat="1" applyFont="1" applyFill="1" applyBorder="1" applyAlignment="1">
      <alignment horizontal="right" vertical="center" wrapText="1"/>
    </xf>
    <xf numFmtId="9" fontId="33" fillId="0" borderId="48" xfId="14" applyNumberFormat="1" applyFont="1" applyFill="1" applyBorder="1" applyAlignment="1">
      <alignment horizontal="right" vertical="center" wrapText="1"/>
    </xf>
    <xf numFmtId="9" fontId="33" fillId="0" borderId="43" xfId="14" applyNumberFormat="1" applyFont="1" applyFill="1" applyBorder="1" applyAlignment="1">
      <alignment horizontal="right" vertical="center" wrapText="1"/>
    </xf>
    <xf numFmtId="168" fontId="33" fillId="0" borderId="5" xfId="36" applyFill="1" applyBorder="1">
      <alignment vertical="top" wrapText="1"/>
    </xf>
    <xf numFmtId="0" fontId="102" fillId="0" borderId="80" xfId="18" applyFont="1" applyFill="1" applyBorder="1">
      <alignment vertical="top" wrapText="1"/>
    </xf>
    <xf numFmtId="0" fontId="102" fillId="0" borderId="0" xfId="18" applyFont="1" applyFill="1" applyBorder="1" applyAlignment="1">
      <alignment horizontal="center" vertical="top" wrapText="1"/>
    </xf>
    <xf numFmtId="0" fontId="90" fillId="2" borderId="0" xfId="0" applyFont="1" applyAlignment="1">
      <alignment horizontal="left" vertical="center" wrapText="1"/>
    </xf>
    <xf numFmtId="0" fontId="102" fillId="0" borderId="49" xfId="18" applyFont="1" applyFill="1" applyBorder="1">
      <alignment vertical="top" wrapText="1"/>
    </xf>
    <xf numFmtId="0" fontId="102" fillId="0" borderId="0" xfId="18" applyFont="1" applyFill="1" applyBorder="1" applyAlignment="1">
      <alignment horizontal="left" vertical="top" wrapText="1"/>
    </xf>
    <xf numFmtId="0" fontId="0" fillId="2" borderId="0" xfId="0" applyAlignment="1">
      <alignment horizontal="center" vertical="top" wrapText="1"/>
    </xf>
    <xf numFmtId="168" fontId="47" fillId="2" borderId="3" xfId="41" applyNumberFormat="1" applyBorder="1">
      <alignment horizontal="left"/>
    </xf>
    <xf numFmtId="168" fontId="48" fillId="3" borderId="39" xfId="36" applyFont="1" applyBorder="1" applyAlignment="1">
      <alignment horizontal="left" vertical="top" wrapText="1"/>
    </xf>
    <xf numFmtId="168" fontId="48" fillId="3" borderId="0" xfId="36" applyFont="1" applyBorder="1" applyAlignment="1">
      <alignment horizontal="left" vertical="top" wrapText="1"/>
    </xf>
    <xf numFmtId="168" fontId="132" fillId="0" borderId="0" xfId="14" applyNumberFormat="1" applyFont="1" applyFill="1" applyBorder="1" applyAlignment="1">
      <alignment horizontal="center" vertical="top" wrapText="1"/>
    </xf>
    <xf numFmtId="0" fontId="131" fillId="28" borderId="0" xfId="0" applyFont="1" applyFill="1">
      <alignment vertical="top" wrapText="1"/>
    </xf>
    <xf numFmtId="168" fontId="47" fillId="0" borderId="24" xfId="41" applyNumberFormat="1" applyFill="1" applyBorder="1">
      <alignment horizontal="left"/>
    </xf>
    <xf numFmtId="0" fontId="110" fillId="2" borderId="0" xfId="0" applyFont="1" applyAlignment="1">
      <alignment horizontal="left" vertical="top" wrapText="1"/>
    </xf>
    <xf numFmtId="0" fontId="0" fillId="2" borderId="0" xfId="0" applyAlignment="1">
      <alignment horizontal="left" vertical="top" wrapText="1"/>
    </xf>
    <xf numFmtId="0" fontId="154" fillId="0" borderId="49" xfId="18" applyFont="1" applyFill="1" applyBorder="1">
      <alignment vertical="top" wrapText="1"/>
    </xf>
    <xf numFmtId="168" fontId="48" fillId="0" borderId="0" xfId="36" applyFont="1" applyFill="1" applyBorder="1" applyAlignment="1">
      <alignment horizontal="left" vertical="top" wrapText="1"/>
    </xf>
    <xf numFmtId="0" fontId="51" fillId="2" borderId="0" xfId="56" applyFill="1" applyBorder="1" applyAlignment="1">
      <alignment horizontal="left" vertical="top" wrapText="1"/>
    </xf>
    <xf numFmtId="0" fontId="39" fillId="7" borderId="0" xfId="44">
      <alignment vertical="top" wrapText="1"/>
    </xf>
    <xf numFmtId="168" fontId="33" fillId="0" borderId="3" xfId="36" quotePrefix="1" applyFill="1">
      <alignment vertical="top" wrapText="1"/>
    </xf>
    <xf numFmtId="0" fontId="38" fillId="2" borderId="0" xfId="18" applyBorder="1">
      <alignment vertical="top" wrapText="1"/>
    </xf>
    <xf numFmtId="168" fontId="33" fillId="0" borderId="0" xfId="1" applyFill="1">
      <alignment horizontal="left" vertical="top" wrapText="1"/>
    </xf>
    <xf numFmtId="0" fontId="31" fillId="2" borderId="0" xfId="18" applyFont="1" applyBorder="1">
      <alignment vertical="top" wrapText="1"/>
    </xf>
    <xf numFmtId="0" fontId="41" fillId="2" borderId="0" xfId="22" applyAlignment="1">
      <alignment horizontal="left" vertical="top" wrapText="1"/>
    </xf>
    <xf numFmtId="0" fontId="46" fillId="6" borderId="8" xfId="40">
      <alignment horizontal="center" vertical="top" wrapText="1"/>
    </xf>
    <xf numFmtId="0" fontId="154" fillId="0" borderId="47" xfId="18" applyFont="1" applyFill="1" applyBorder="1" applyAlignment="1">
      <alignment horizontal="left" vertical="top" wrapText="1"/>
    </xf>
    <xf numFmtId="168" fontId="98" fillId="0" borderId="47" xfId="1" applyFont="1" applyFill="1" applyBorder="1">
      <alignment horizontal="left" vertical="top" wrapText="1"/>
    </xf>
    <xf numFmtId="0" fontId="51" fillId="2" borderId="0" xfId="56" applyFill="1" applyBorder="1" applyAlignment="1">
      <alignment horizontal="left" vertical="center" wrapText="1"/>
    </xf>
    <xf numFmtId="168" fontId="33" fillId="3" borderId="0" xfId="59" applyBorder="1" applyAlignment="1">
      <alignment horizontal="left" vertical="top" wrapText="1"/>
    </xf>
    <xf numFmtId="168" fontId="33" fillId="3" borderId="13" xfId="36" applyBorder="1" applyAlignment="1">
      <alignment horizontal="left" vertical="center" wrapText="1"/>
    </xf>
    <xf numFmtId="168" fontId="33" fillId="3" borderId="24" xfId="36" applyBorder="1" applyAlignment="1">
      <alignment horizontal="left" vertical="center" wrapText="1"/>
    </xf>
    <xf numFmtId="0" fontId="46" fillId="11" borderId="0" xfId="40" applyFill="1" applyBorder="1">
      <alignment horizontal="center" vertical="top" wrapText="1"/>
    </xf>
    <xf numFmtId="0" fontId="48" fillId="3" borderId="4" xfId="43" applyAlignment="1">
      <alignment vertical="center" wrapText="1"/>
    </xf>
    <xf numFmtId="0" fontId="48" fillId="3" borderId="5" xfId="43" applyBorder="1" applyAlignment="1">
      <alignment vertical="center" wrapText="1"/>
    </xf>
    <xf numFmtId="0" fontId="46" fillId="0" borderId="0" xfId="40" applyFill="1" applyBorder="1">
      <alignment horizontal="center" vertical="top" wrapText="1"/>
    </xf>
    <xf numFmtId="168" fontId="33" fillId="3" borderId="0" xfId="36" applyBorder="1" applyAlignment="1">
      <alignment horizontal="left" vertical="center" wrapText="1"/>
    </xf>
    <xf numFmtId="168" fontId="33" fillId="0" borderId="0" xfId="36" quotePrefix="1" applyFill="1" applyBorder="1" applyAlignment="1">
      <alignment horizontal="left" vertical="top" wrapText="1"/>
    </xf>
    <xf numFmtId="168" fontId="33" fillId="3" borderId="0" xfId="36" applyBorder="1">
      <alignment vertical="top" wrapText="1"/>
    </xf>
    <xf numFmtId="0" fontId="0" fillId="2" borderId="0" xfId="0">
      <alignment vertical="top" wrapText="1"/>
    </xf>
    <xf numFmtId="168" fontId="33" fillId="2" borderId="0" xfId="1" applyFill="1">
      <alignment horizontal="left" vertical="top" wrapText="1"/>
    </xf>
    <xf numFmtId="0" fontId="108" fillId="2" borderId="0" xfId="0" applyFont="1" applyAlignment="1">
      <alignment horizontal="left" vertical="center" wrapText="1"/>
    </xf>
    <xf numFmtId="0" fontId="68" fillId="2" borderId="0" xfId="0" applyFont="1" applyAlignment="1">
      <alignment horizontal="left" vertical="top" wrapText="1"/>
    </xf>
    <xf numFmtId="0" fontId="33" fillId="0" borderId="0" xfId="16" applyFill="1" applyBorder="1" applyAlignment="1">
      <alignment horizontal="left" vertical="top" wrapText="1"/>
    </xf>
    <xf numFmtId="0" fontId="41" fillId="2" borderId="0" xfId="22">
      <alignment vertical="top" wrapText="1"/>
    </xf>
    <xf numFmtId="168" fontId="33" fillId="3" borderId="47" xfId="36" applyBorder="1" applyAlignment="1">
      <alignment horizontal="left" vertical="top" wrapText="1"/>
    </xf>
    <xf numFmtId="0" fontId="42" fillId="0" borderId="0" xfId="23" applyFill="1">
      <alignment vertical="top" wrapText="1"/>
    </xf>
    <xf numFmtId="0" fontId="42" fillId="2" borderId="0" xfId="22" applyFont="1" applyAlignment="1">
      <alignment horizontal="left" vertical="top" wrapText="1"/>
    </xf>
    <xf numFmtId="0" fontId="127" fillId="0" borderId="61" xfId="0" applyFont="1" applyFill="1" applyBorder="1">
      <alignment vertical="top" wrapText="1"/>
    </xf>
    <xf numFmtId="168" fontId="39" fillId="7" borderId="0" xfId="44" applyNumberFormat="1" applyAlignment="1">
      <alignment horizontal="left" vertical="center" wrapText="1"/>
    </xf>
    <xf numFmtId="0" fontId="33" fillId="2" borderId="0" xfId="0" quotePrefix="1" applyFont="1" applyAlignment="1">
      <alignment horizontal="left" vertical="top" wrapText="1"/>
    </xf>
    <xf numFmtId="0" fontId="0" fillId="0" borderId="0" xfId="0" applyFill="1">
      <alignment vertical="top" wrapText="1"/>
    </xf>
    <xf numFmtId="168" fontId="103" fillId="19" borderId="0" xfId="36" applyFont="1" applyFill="1" applyBorder="1" applyAlignment="1">
      <alignment horizontal="left" vertical="top" wrapText="1"/>
    </xf>
    <xf numFmtId="0" fontId="0" fillId="18" borderId="0" xfId="0" applyFill="1">
      <alignment vertical="top" wrapText="1"/>
    </xf>
    <xf numFmtId="168" fontId="103" fillId="18" borderId="0" xfId="36" applyFont="1" applyFill="1" applyBorder="1" applyAlignment="1">
      <alignment horizontal="left" vertical="top" wrapText="1"/>
    </xf>
    <xf numFmtId="168" fontId="48" fillId="19" borderId="0" xfId="36" applyFont="1" applyFill="1" applyBorder="1" applyAlignment="1">
      <alignment horizontal="left" vertical="top" wrapText="1"/>
    </xf>
    <xf numFmtId="0" fontId="33" fillId="3" borderId="0" xfId="16" applyBorder="1" applyAlignment="1">
      <alignment horizontal="left" vertical="center" wrapText="1"/>
    </xf>
    <xf numFmtId="0" fontId="46" fillId="6" borderId="0" xfId="40" applyBorder="1">
      <alignment horizontal="center" vertical="top" wrapText="1"/>
    </xf>
    <xf numFmtId="2" fontId="33" fillId="4" borderId="13" xfId="16" applyNumberFormat="1" applyFill="1" applyBorder="1" applyAlignment="1">
      <alignment horizontal="center" vertical="top" wrapText="1"/>
    </xf>
    <xf numFmtId="2" fontId="33" fillId="4" borderId="0" xfId="16" applyNumberFormat="1" applyFill="1" applyBorder="1" applyAlignment="1">
      <alignment horizontal="center" vertical="top" wrapText="1"/>
    </xf>
    <xf numFmtId="2" fontId="33" fillId="4" borderId="28" xfId="16" applyNumberFormat="1" applyFill="1" applyBorder="1" applyAlignment="1">
      <alignment horizontal="center" vertical="top" wrapText="1"/>
    </xf>
    <xf numFmtId="0" fontId="39" fillId="7" borderId="0" xfId="4" applyNumberFormat="1" applyFont="1" applyFill="1" applyAlignment="1">
      <alignment horizontal="right" vertical="top" wrapText="1"/>
    </xf>
    <xf numFmtId="176" fontId="33" fillId="0" borderId="50" xfId="16" applyNumberFormat="1" applyFill="1" applyBorder="1">
      <alignment horizontal="right" vertical="top" wrapText="1"/>
    </xf>
    <xf numFmtId="176" fontId="33" fillId="0" borderId="0" xfId="16" applyNumberFormat="1" applyFill="1" applyBorder="1">
      <alignment horizontal="right" vertical="top" wrapText="1"/>
    </xf>
    <xf numFmtId="176" fontId="33" fillId="0" borderId="51" xfId="16" applyNumberFormat="1" applyFill="1" applyBorder="1">
      <alignment horizontal="right" vertical="top" wrapText="1"/>
    </xf>
    <xf numFmtId="176" fontId="33" fillId="0" borderId="28" xfId="16" applyNumberFormat="1" applyFill="1" applyBorder="1">
      <alignment horizontal="right" vertical="top" wrapText="1"/>
    </xf>
    <xf numFmtId="2" fontId="33" fillId="4" borderId="13" xfId="16" applyNumberFormat="1" applyFill="1" applyBorder="1">
      <alignment horizontal="right" vertical="top" wrapText="1"/>
    </xf>
    <xf numFmtId="2" fontId="33" fillId="4" borderId="0" xfId="16" applyNumberFormat="1" applyFill="1" applyBorder="1">
      <alignment horizontal="right" vertical="top" wrapText="1"/>
    </xf>
    <xf numFmtId="2" fontId="33" fillId="4" borderId="28" xfId="16" applyNumberFormat="1" applyFill="1" applyBorder="1">
      <alignment horizontal="right" vertical="top" wrapText="1"/>
    </xf>
    <xf numFmtId="0" fontId="111" fillId="2" borderId="0" xfId="22" applyFont="1">
      <alignment vertical="top" wrapText="1"/>
    </xf>
    <xf numFmtId="0" fontId="0" fillId="0" borderId="0" xfId="0" applyFill="1" applyAlignment="1">
      <alignment vertical="center" wrapText="1"/>
    </xf>
    <xf numFmtId="0" fontId="51" fillId="2" borderId="0" xfId="56" applyFill="1" applyBorder="1" applyAlignment="1">
      <alignment vertical="top" wrapText="1"/>
    </xf>
    <xf numFmtId="168" fontId="98" fillId="3" borderId="47" xfId="1" applyFont="1" applyBorder="1">
      <alignment horizontal="left" vertical="top" wrapText="1"/>
    </xf>
    <xf numFmtId="168" fontId="33" fillId="3" borderId="47" xfId="1" applyBorder="1">
      <alignment horizontal="left" vertical="top" wrapText="1"/>
    </xf>
    <xf numFmtId="0" fontId="142" fillId="2" borderId="0" xfId="0" applyFont="1" applyAlignment="1">
      <alignment horizontal="left" vertical="center" wrapText="1"/>
    </xf>
    <xf numFmtId="0" fontId="112" fillId="2" borderId="0" xfId="0" applyFont="1" applyAlignment="1">
      <alignment horizontal="left" vertical="top" wrapText="1"/>
    </xf>
    <xf numFmtId="0" fontId="41" fillId="2" borderId="0" xfId="22" applyAlignment="1">
      <alignment vertical="center" wrapText="1"/>
    </xf>
    <xf numFmtId="168" fontId="33" fillId="3" borderId="0" xfId="1" applyAlignment="1">
      <alignment horizontal="center" vertical="top" wrapText="1"/>
    </xf>
    <xf numFmtId="0" fontId="110" fillId="0" borderId="0" xfId="0" applyFont="1" applyFill="1" applyAlignment="1">
      <alignment horizontal="left" vertical="top" wrapText="1"/>
    </xf>
    <xf numFmtId="0" fontId="51" fillId="2" borderId="0" xfId="56" applyFill="1" applyAlignment="1">
      <alignment horizontal="left" vertical="top" wrapText="1"/>
    </xf>
    <xf numFmtId="168" fontId="133" fillId="2" borderId="0" xfId="1" applyFont="1" applyFill="1">
      <alignment horizontal="left" vertical="top" wrapText="1"/>
    </xf>
    <xf numFmtId="168" fontId="134" fillId="2" borderId="0" xfId="1" applyFont="1" applyFill="1">
      <alignment horizontal="left" vertical="top" wrapText="1"/>
    </xf>
    <xf numFmtId="0" fontId="98" fillId="0" borderId="0" xfId="0" applyFont="1" applyFill="1" applyAlignment="1">
      <alignment horizontal="left" vertical="top" wrapText="1"/>
    </xf>
    <xf numFmtId="0" fontId="98" fillId="2" borderId="0" xfId="0" applyFont="1" applyAlignment="1">
      <alignment horizontal="left" vertical="top" wrapText="1"/>
    </xf>
    <xf numFmtId="168" fontId="47" fillId="2" borderId="46" xfId="41" applyNumberFormat="1" applyBorder="1" applyAlignment="1">
      <alignment horizontal="left" wrapText="1"/>
    </xf>
    <xf numFmtId="168" fontId="47" fillId="2" borderId="0" xfId="41" applyNumberFormat="1">
      <alignment horizontal="left"/>
    </xf>
    <xf numFmtId="0" fontId="98" fillId="3" borderId="0" xfId="16" applyFont="1" applyBorder="1" applyAlignment="1">
      <alignment horizontal="left" vertical="top" wrapText="1"/>
    </xf>
    <xf numFmtId="0" fontId="41" fillId="2" borderId="0" xfId="22" applyAlignment="1">
      <alignment horizontal="left" vertical="center" wrapText="1"/>
    </xf>
    <xf numFmtId="0" fontId="94" fillId="0" borderId="0" xfId="38" applyFont="1" applyFill="1" applyBorder="1" applyAlignment="1">
      <alignment horizontal="left" vertical="top" wrapText="1"/>
    </xf>
    <xf numFmtId="0" fontId="94" fillId="0" borderId="3" xfId="38" applyFont="1" applyFill="1" applyAlignment="1">
      <alignment horizontal="left" vertical="top" wrapText="1"/>
    </xf>
    <xf numFmtId="0" fontId="43" fillId="2" borderId="0" xfId="24">
      <alignment vertical="top" wrapText="1"/>
    </xf>
    <xf numFmtId="0" fontId="41" fillId="2" borderId="24" xfId="22" applyBorder="1" applyAlignment="1">
      <alignment horizontal="left" vertical="top" wrapText="1"/>
    </xf>
    <xf numFmtId="0" fontId="33" fillId="0" borderId="3" xfId="38" applyFont="1" applyFill="1" applyAlignment="1">
      <alignment horizontal="left" vertical="top" wrapText="1"/>
    </xf>
    <xf numFmtId="0" fontId="128" fillId="0" borderId="65" xfId="0" applyFont="1" applyFill="1" applyBorder="1">
      <alignment vertical="top" wrapText="1"/>
    </xf>
    <xf numFmtId="0" fontId="43" fillId="2" borderId="24" xfId="24" applyBorder="1" applyAlignment="1">
      <alignment horizontal="left" vertical="top" wrapText="1"/>
    </xf>
    <xf numFmtId="0" fontId="43" fillId="2" borderId="0" xfId="24" applyAlignment="1">
      <alignment horizontal="left" vertical="top" wrapText="1"/>
    </xf>
    <xf numFmtId="168" fontId="11" fillId="0" borderId="3" xfId="36" applyFont="1" applyFill="1" applyAlignment="1">
      <alignment horizontal="left" vertical="top" wrapText="1"/>
    </xf>
    <xf numFmtId="0" fontId="150" fillId="0" borderId="0" xfId="0" applyFont="1" applyFill="1" applyAlignment="1">
      <alignment horizontal="left" vertical="top" wrapText="1"/>
    </xf>
    <xf numFmtId="0" fontId="98" fillId="3" borderId="47" xfId="16" applyFont="1" applyBorder="1" applyAlignment="1">
      <alignment horizontal="left" vertical="top" wrapText="1"/>
    </xf>
    <xf numFmtId="168" fontId="98" fillId="3" borderId="47" xfId="36" applyFont="1" applyBorder="1" applyAlignment="1">
      <alignment horizontal="left" vertical="top" wrapText="1"/>
    </xf>
    <xf numFmtId="0" fontId="98" fillId="2" borderId="47" xfId="0" applyFont="1" applyBorder="1" applyAlignment="1">
      <alignment horizontal="left" vertical="top" wrapText="1"/>
    </xf>
    <xf numFmtId="168" fontId="33" fillId="3" borderId="28" xfId="36" applyBorder="1" applyAlignment="1">
      <alignment horizontal="left" vertical="top" wrapText="1"/>
    </xf>
    <xf numFmtId="0" fontId="31" fillId="10" borderId="0" xfId="48" applyFont="1" applyFill="1" applyAlignment="1">
      <alignment vertical="top" wrapText="1"/>
    </xf>
    <xf numFmtId="0" fontId="31" fillId="2" borderId="0" xfId="48" applyFont="1">
      <alignment vertical="top"/>
    </xf>
    <xf numFmtId="0" fontId="46" fillId="6" borderId="8" xfId="40" applyAlignment="1">
      <alignment horizontal="center" vertical="center" wrapText="1"/>
    </xf>
    <xf numFmtId="0" fontId="38" fillId="2" borderId="6" xfId="18">
      <alignment vertical="top" wrapText="1"/>
    </xf>
    <xf numFmtId="0" fontId="39" fillId="7" borderId="0" xfId="0" applyFont="1" applyFill="1" applyAlignment="1">
      <alignment wrapText="1"/>
    </xf>
    <xf numFmtId="0" fontId="47" fillId="2" borderId="24" xfId="45" applyFont="1" applyFill="1" applyBorder="1">
      <alignment horizontal="left"/>
    </xf>
    <xf numFmtId="0" fontId="45" fillId="4" borderId="4" xfId="39">
      <alignment vertical="top" wrapText="1"/>
    </xf>
    <xf numFmtId="0" fontId="47" fillId="2" borderId="49" xfId="45" applyFont="1" applyFill="1" applyBorder="1">
      <alignment horizontal="left"/>
    </xf>
    <xf numFmtId="0" fontId="45" fillId="4" borderId="3" xfId="38">
      <alignment vertical="top" wrapText="1"/>
    </xf>
    <xf numFmtId="168" fontId="39" fillId="7" borderId="0" xfId="44" applyNumberFormat="1" applyAlignment="1">
      <alignment horizontal="left" wrapText="1"/>
    </xf>
    <xf numFmtId="0" fontId="76" fillId="2" borderId="22" xfId="0" applyFont="1" applyBorder="1">
      <alignment vertical="top" wrapText="1"/>
    </xf>
    <xf numFmtId="0" fontId="76" fillId="2" borderId="0" xfId="0" applyFont="1">
      <alignment vertical="top" wrapText="1"/>
    </xf>
    <xf numFmtId="0" fontId="0" fillId="2" borderId="22" xfId="0" applyBorder="1" applyAlignment="1">
      <alignment horizontal="left" vertical="top" wrapText="1"/>
    </xf>
    <xf numFmtId="0" fontId="76" fillId="2" borderId="22" xfId="0" applyFont="1" applyBorder="1" applyAlignment="1">
      <alignment horizontal="left" vertical="top" wrapText="1"/>
    </xf>
    <xf numFmtId="0" fontId="76" fillId="2" borderId="0" xfId="0" applyFont="1" applyAlignment="1">
      <alignment horizontal="left" vertical="top" wrapText="1"/>
    </xf>
    <xf numFmtId="0" fontId="40" fillId="2" borderId="0" xfId="20" applyBorder="1">
      <alignment horizontal="center"/>
    </xf>
    <xf numFmtId="0" fontId="113" fillId="2" borderId="0" xfId="20" applyFont="1" applyBorder="1">
      <alignment horizontal="center"/>
    </xf>
  </cellXfs>
  <cellStyles count="82">
    <cellStyle name="20% - Accent1" xfId="81" builtinId="30" hidden="1"/>
    <cellStyle name="Body copy" xfId="1" xr:uid="{AD2F4DE7-5CED-4A40-960A-5B0F27300F1B}"/>
    <cellStyle name="Body copy to be updated" xfId="2" xr:uid="{E5E52132-6A58-4312-884C-1AD4ACCE6D7C}"/>
    <cellStyle name="Bold" xfId="3" xr:uid="{29F75014-17AF-485E-93C6-EC9E860C82B8}"/>
    <cellStyle name="Calculation" xfId="74" builtinId="22" hidden="1"/>
    <cellStyle name="Check Cell" xfId="76" builtinId="23" hidden="1"/>
    <cellStyle name="Comma" xfId="4" builtinId="3"/>
    <cellStyle name="Comma 2" xfId="5" xr:uid="{F80C4829-3147-4DEC-ADF4-43145F381AB1}"/>
    <cellStyle name="Comma 2 2" xfId="6" xr:uid="{88558AE0-AD0E-4E55-997E-C4E720A31A91}"/>
    <cellStyle name="Comma 2 2 2" xfId="7" xr:uid="{8E1CE6D1-212D-4FC4-99D3-2F4A8510128A}"/>
    <cellStyle name="Comma 2 2 2 2" xfId="8" xr:uid="{DFBDB13F-3451-407D-B7F8-B5901D2E329F}"/>
    <cellStyle name="Comma 3" xfId="9" xr:uid="{E4DCF53C-2BAE-49AC-AC02-2762122B89FF}"/>
    <cellStyle name="Comma 3 2" xfId="10" xr:uid="{F084CE23-F860-44D5-A3B3-094B5E6507BF}"/>
    <cellStyle name="Comma 4" xfId="11" xr:uid="{4BDF6540-7D37-4F65-8E59-4C81EA10F867}"/>
    <cellStyle name="Comma 4 2" xfId="12" xr:uid="{78871852-A1E6-4B24-8029-46AA069B4997}"/>
    <cellStyle name="ESG Addendum 2021" xfId="13" xr:uid="{2D64DDD4-7E70-4E65-AF21-B153C1561CD0}"/>
    <cellStyle name="Explanatory Text" xfId="79" builtinId="53" hidden="1"/>
    <cellStyle name="Fins CY body" xfId="14" xr:uid="{A2A4B694-7A93-465F-BAE9-FE28349F2922}"/>
    <cellStyle name="Fins CY total" xfId="15" xr:uid="{C3F94700-DD99-43B2-B848-C8CFEB033EB6}"/>
    <cellStyle name="Fins PY body" xfId="16" xr:uid="{35EA2CE2-67E7-4FAC-84E5-F3AFE1DB7085}"/>
    <cellStyle name="Fins PY body total" xfId="17" xr:uid="{6E928C2D-D621-4EB2-9372-F125B395A8BE}"/>
    <cellStyle name="Footnote" xfId="18" xr:uid="{D91AA64C-12BA-43B6-AD9B-961E09469BED}"/>
    <cellStyle name="Good" xfId="70" builtinId="26" hidden="1"/>
    <cellStyle name="Heading 1" xfId="66" builtinId="16" hidden="1"/>
    <cellStyle name="Heading 2" xfId="67" builtinId="17" hidden="1"/>
    <cellStyle name="Heading 2 Centred" xfId="19" xr:uid="{83A6A711-23CE-4FA2-B59C-A755326C91C0}"/>
    <cellStyle name="Heading 3" xfId="68" builtinId="18" hidden="1"/>
    <cellStyle name="Heading 4" xfId="69" builtinId="19" hidden="1"/>
    <cellStyle name="Hyperlink" xfId="20" builtinId="8" customBuiltin="1"/>
    <cellStyle name="Hyperlink Left" xfId="21" xr:uid="{35463EA2-0D81-4E6D-A89C-7FB50BA4157B}"/>
    <cellStyle name="Input" xfId="72" builtinId="20" hidden="1"/>
    <cellStyle name="Level 1 body" xfId="22" xr:uid="{F3EEF115-3D6A-4610-B7A8-C0E539C9E8B1}"/>
    <cellStyle name="Level 2 body" xfId="23" xr:uid="{0EA9CA39-D893-4765-BC28-341BE3E109D4}"/>
    <cellStyle name="Level 3 body" xfId="24" xr:uid="{D58102A7-502F-480E-A20A-57B3CA1FFA1B}"/>
    <cellStyle name="Level 4 body" xfId="25" xr:uid="{9E24CBF7-60BD-404C-881D-BE85BBF60168}"/>
    <cellStyle name="Linked Cell" xfId="75" builtinId="24" hidden="1"/>
    <cellStyle name="NAB FTB1 - Financial Table Body" xfId="26" xr:uid="{8A722003-FEEA-4EC4-BAF2-88B7508065C6}"/>
    <cellStyle name="NAB FTBB1a - Financial Table Body,AB,U" xfId="27" xr:uid="{F043F2B6-B433-4F16-90CB-4395E2EF7DDB}"/>
    <cellStyle name="NAB FTH2a - Financial Header 2" xfId="28" xr:uid="{445AC9BA-809A-44E3-B167-4B9591B33FDA}"/>
    <cellStyle name="Neutral" xfId="71" builtinId="28" hidden="1"/>
    <cellStyle name="Normal" xfId="0" builtinId="0" customBuiltin="1"/>
    <cellStyle name="Normal 11 2 3" xfId="29" xr:uid="{53A313D0-FF5E-4FEE-88CE-E45259219459}"/>
    <cellStyle name="Normal 2" xfId="30" xr:uid="{115AABC4-72EE-4080-8462-E5EB9B549A62}"/>
    <cellStyle name="Normal 2 3 3 2" xfId="31" xr:uid="{47473078-41B5-409D-984F-C4493E09B3F2}"/>
    <cellStyle name="Normal 3" xfId="32" xr:uid="{B6A6E1E2-484A-4DFE-A032-0D935685FCA7}"/>
    <cellStyle name="Normal 4" xfId="33" xr:uid="{EA3A880F-F6C7-4A5C-97CF-152E00F852F1}"/>
    <cellStyle name="Note" xfId="78" builtinId="10" hidden="1"/>
    <cellStyle name="Output" xfId="73" builtinId="21" hidden="1"/>
    <cellStyle name="Percent" xfId="34" builtinId="5"/>
    <cellStyle name="Percent 2" xfId="35" xr:uid="{8CD6D50F-1B45-4717-A758-D658B601D84E}"/>
    <cellStyle name="Table body copy" xfId="36" xr:uid="{76941141-A5A0-4AE4-9B84-A351681E5592}"/>
    <cellStyle name="Table body copy last row" xfId="37" xr:uid="{ECECF747-DA72-4ABA-BB99-954E5D5ABBCC}"/>
    <cellStyle name="Table column 2 body copy" xfId="38" xr:uid="{3B0CF3E6-A064-4000-BECD-201D3710CE3E}"/>
    <cellStyle name="Table column 2 body copy last row" xfId="39" xr:uid="{60DA2C56-5C49-496D-8B10-95379BA67925}"/>
    <cellStyle name="Table Header Level 0" xfId="40" xr:uid="{3039F113-BF02-41D4-8B94-F7F49D2AE345}"/>
    <cellStyle name="Table Header row 2" xfId="41" xr:uid="{1CEDB09C-25DD-42D8-A961-6AB504BEB65B}"/>
    <cellStyle name="Table line item last row" xfId="42" xr:uid="{6A1D97BC-256C-4FA5-888D-CCC7EB35748F}"/>
    <cellStyle name="Table line item total" xfId="43" xr:uid="{A4636A0E-65C4-494F-8064-94271E854D04}"/>
    <cellStyle name="Table Main header row" xfId="44" xr:uid="{36C4F64F-2590-4E97-A67F-563E6F7D43A0}"/>
    <cellStyle name="T-Col Head Left" xfId="45" xr:uid="{8636414F-C74A-4FDB-9DF2-B91DC40F654E}"/>
    <cellStyle name="T-Col Heads" xfId="46" xr:uid="{5E0A8971-5C50-4E11-AA74-B29910FD00D1}"/>
    <cellStyle name="T-Col Heads Bold" xfId="47" xr:uid="{E086CA91-3FBD-4FC5-9541-3633C3AC485C}"/>
    <cellStyle name="Text" xfId="48" xr:uid="{9D753662-FD20-4DB9-9579-13DBF467D5BB}"/>
    <cellStyle name="T-Figures" xfId="49" xr:uid="{71AFA48B-08B2-43FD-B325-3BA8CC05FFAD}"/>
    <cellStyle name="T-Figures-Bold" xfId="50" xr:uid="{A44F2905-7DB7-4BC1-BF6B-B10586B0289A}"/>
    <cellStyle name="T-Figures-Bold Comma" xfId="51" xr:uid="{DB7F56AC-C22B-4F56-BE0D-36890C81D462}"/>
    <cellStyle name="T-Figures-Bold-Total" xfId="52" xr:uid="{94927F56-3402-4440-BDC8-248C5BA51649}"/>
    <cellStyle name="T-Figures-Bold-Total-Tinted" xfId="53" xr:uid="{8646C1A4-D739-4EBB-8F97-5F68F75D3968}"/>
    <cellStyle name="T-Figures-Total" xfId="54" xr:uid="{A0C2EC43-3083-468B-A277-E1C962F3AF6A}"/>
    <cellStyle name="Thick-Grey-Rule" xfId="55" xr:uid="{318D590A-782D-41F3-AB87-6D5D6D0CD1EA}"/>
    <cellStyle name="Title" xfId="56" builtinId="15" customBuiltin="1"/>
    <cellStyle name="Title 2" xfId="57" xr:uid="{39E0917C-D517-4245-B9FD-43AEC81812F9}"/>
    <cellStyle name="Title 3" xfId="58" xr:uid="{84C795B0-752E-4237-B9A7-5C0F6C661704}"/>
    <cellStyle name="Total" xfId="80" builtinId="25" hidden="1"/>
    <cellStyle name="Total row" xfId="59" xr:uid="{1160208A-107C-40D7-9A40-9977A9063575}"/>
    <cellStyle name="T-text" xfId="60" xr:uid="{AD3CD288-3357-4ECB-9F0C-2D0A8F1C694C}"/>
    <cellStyle name="T-text Bold" xfId="61" xr:uid="{CE278A6D-301F-4187-B796-33BB377DA8B8}"/>
    <cellStyle name="T-Text Total" xfId="62" xr:uid="{8D8C3B30-9B60-422B-A753-31A3240C2469}"/>
    <cellStyle name="T-Text Total Bold" xfId="63" xr:uid="{E5D4E308-3635-4389-BD4D-9F68334FD7BA}"/>
    <cellStyle name="T-Text-Wrap-Tinted" xfId="64" xr:uid="{D6ED5EAE-4157-40E5-8C49-6141E733BE8B}"/>
    <cellStyle name="T-Text-Wrap-Tinted-Total" xfId="65" xr:uid="{982DD558-EAC5-47AB-9586-E0C4F62F645D}"/>
    <cellStyle name="Warning Text" xfId="77" builtinId="11" hidden="1"/>
  </cellStyles>
  <dxfs count="13">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tint="-0.14996795556505021"/>
        </patternFill>
      </fill>
      <border>
        <horizontal style="thin">
          <color auto="1"/>
        </horizontal>
      </border>
    </dxf>
    <dxf>
      <font>
        <b val="0"/>
        <i val="0"/>
      </font>
      <border>
        <bottom style="thin">
          <color auto="1"/>
        </bottom>
        <horizontal/>
      </border>
    </dxf>
    <dxf>
      <font>
        <b/>
        <i val="0"/>
        <color theme="0"/>
      </font>
      <fill>
        <patternFill>
          <bgColor theme="2" tint="-0.499984740745262"/>
        </patternFill>
      </fill>
    </dxf>
    <dxf>
      <border>
        <horizontal style="thin">
          <color auto="1"/>
        </horizontal>
      </border>
    </dxf>
  </dxfs>
  <tableStyles count="1" defaultTableStyle="TableStyleMedium2" defaultPivotStyle="PivotStyleLight16">
    <tableStyle name="DSY table style" pivot="0" count="4" xr9:uid="{78821F9D-923D-4A03-BCCB-EDCF6E6250CC}">
      <tableStyleElement type="wholeTable" dxfId="12"/>
      <tableStyleElement type="headerRow" dxfId="11"/>
      <tableStyleElement type="totalRow" dxfId="10"/>
      <tableStyleElement type="secondColumnStripe" dxfId="9"/>
    </tableStyle>
  </tableStyles>
  <colors>
    <mruColors>
      <color rgb="FF4A4D4E"/>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2.png"/><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1" Type="http://schemas.openxmlformats.org/officeDocument/2006/relationships/image" Target="../media/image7.png"/></Relationships>
</file>

<file path=xl/drawings/_rels/drawing31.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8.png"/></Relationships>
</file>

<file path=xl/drawings/_rels/drawing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21" Type="http://schemas.openxmlformats.org/officeDocument/2006/relationships/image" Target="../media/image27.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 Type="http://schemas.openxmlformats.org/officeDocument/2006/relationships/image" Target="../media/image2.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hyperlink" Target="#Home!A1"/><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52294</xdr:colOff>
      <xdr:row>0</xdr:row>
      <xdr:rowOff>0</xdr:rowOff>
    </xdr:from>
    <xdr:to>
      <xdr:col>19</xdr:col>
      <xdr:colOff>44824</xdr:colOff>
      <xdr:row>38</xdr:row>
      <xdr:rowOff>46269</xdr:rowOff>
    </xdr:to>
    <xdr:pic>
      <xdr:nvPicPr>
        <xdr:cNvPr id="2" name="Picture 1">
          <a:extLst>
            <a:ext uri="{FF2B5EF4-FFF2-40B4-BE49-F238E27FC236}">
              <a16:creationId xmlns:a16="http://schemas.microsoft.com/office/drawing/2014/main" id="{EDA439BC-16DC-993D-2CA4-51ECF9F5DD3B}"/>
            </a:ext>
          </a:extLst>
        </xdr:cNvPr>
        <xdr:cNvPicPr>
          <a:picLocks noChangeAspect="1"/>
        </xdr:cNvPicPr>
      </xdr:nvPicPr>
      <xdr:blipFill>
        <a:blip xmlns:r="http://schemas.openxmlformats.org/officeDocument/2006/relationships" r:embed="rId1"/>
        <a:stretch>
          <a:fillRect/>
        </a:stretch>
      </xdr:blipFill>
      <xdr:spPr>
        <a:xfrm>
          <a:off x="52294" y="0"/>
          <a:ext cx="10638118" cy="60077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527050</xdr:colOff>
      <xdr:row>3</xdr:row>
      <xdr:rowOff>12700</xdr:rowOff>
    </xdr:from>
    <xdr:to>
      <xdr:col>7</xdr:col>
      <xdr:colOff>88900</xdr:colOff>
      <xdr:row>19</xdr:row>
      <xdr:rowOff>9525</xdr:rowOff>
    </xdr:to>
    <xdr:pic>
      <xdr:nvPicPr>
        <xdr:cNvPr id="945210" name="Picture 2">
          <a:extLst>
            <a:ext uri="{FF2B5EF4-FFF2-40B4-BE49-F238E27FC236}">
              <a16:creationId xmlns:a16="http://schemas.microsoft.com/office/drawing/2014/main" id="{016DCCD4-57D6-E1DE-A84A-25EA207022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050" y="488950"/>
          <a:ext cx="3517900" cy="271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66675</xdr:colOff>
      <xdr:row>1</xdr:row>
      <xdr:rowOff>0</xdr:rowOff>
    </xdr:from>
    <xdr:to>
      <xdr:col>1</xdr:col>
      <xdr:colOff>1720850</xdr:colOff>
      <xdr:row>2</xdr:row>
      <xdr:rowOff>0</xdr:rowOff>
    </xdr:to>
    <xdr:pic>
      <xdr:nvPicPr>
        <xdr:cNvPr id="843008" name="Picture 2">
          <a:extLst>
            <a:ext uri="{FF2B5EF4-FFF2-40B4-BE49-F238E27FC236}">
              <a16:creationId xmlns:a16="http://schemas.microsoft.com/office/drawing/2014/main" id="{B541C43D-6BF2-64CB-42EB-D50C6312BF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400050" y="161925"/>
          <a:ext cx="16573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1045835</xdr:colOff>
      <xdr:row>1</xdr:row>
      <xdr:rowOff>28122</xdr:rowOff>
    </xdr:from>
    <xdr:to>
      <xdr:col>7</xdr:col>
      <xdr:colOff>81359</xdr:colOff>
      <xdr:row>1</xdr:row>
      <xdr:rowOff>188022</xdr:rowOff>
    </xdr:to>
    <xdr:sp macro="" textlink="">
      <xdr:nvSpPr>
        <xdr:cNvPr id="4" name="TextBox 3">
          <a:hlinkClick xmlns:r="http://schemas.openxmlformats.org/officeDocument/2006/relationships" r:id="rId2"/>
          <a:extLst>
            <a:ext uri="{FF2B5EF4-FFF2-40B4-BE49-F238E27FC236}">
              <a16:creationId xmlns:a16="http://schemas.microsoft.com/office/drawing/2014/main" id="{A491677B-DAE4-CECC-6AE4-B9D873B4C413}"/>
            </a:ext>
          </a:extLst>
        </xdr:cNvPr>
        <xdr:cNvSpPr txBox="1"/>
      </xdr:nvSpPr>
      <xdr:spPr>
        <a:xfrm>
          <a:off x="5471785" y="193222"/>
          <a:ext cx="1048474" cy="1599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333375</xdr:colOff>
      <xdr:row>0</xdr:row>
      <xdr:rowOff>85725</xdr:rowOff>
    </xdr:from>
    <xdr:to>
      <xdr:col>1</xdr:col>
      <xdr:colOff>1733550</xdr:colOff>
      <xdr:row>2</xdr:row>
      <xdr:rowOff>6350</xdr:rowOff>
    </xdr:to>
    <xdr:pic>
      <xdr:nvPicPr>
        <xdr:cNvPr id="844032" name="Picture 2">
          <a:extLst>
            <a:ext uri="{FF2B5EF4-FFF2-40B4-BE49-F238E27FC236}">
              <a16:creationId xmlns:a16="http://schemas.microsoft.com/office/drawing/2014/main" id="{C33DB82F-3694-5AF0-B07C-987E94192D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33375" y="85725"/>
          <a:ext cx="17335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73024</xdr:colOff>
      <xdr:row>1</xdr:row>
      <xdr:rowOff>21772</xdr:rowOff>
    </xdr:from>
    <xdr:to>
      <xdr:col>6</xdr:col>
      <xdr:colOff>846624</xdr:colOff>
      <xdr:row>1</xdr:row>
      <xdr:rowOff>152400</xdr:rowOff>
    </xdr:to>
    <xdr:sp macro="" textlink="">
      <xdr:nvSpPr>
        <xdr:cNvPr id="5" name="TextBox 4">
          <a:hlinkClick xmlns:r="http://schemas.openxmlformats.org/officeDocument/2006/relationships" r:id="rId2"/>
          <a:extLst>
            <a:ext uri="{FF2B5EF4-FFF2-40B4-BE49-F238E27FC236}">
              <a16:creationId xmlns:a16="http://schemas.microsoft.com/office/drawing/2014/main" id="{A422DC94-CCE2-B093-FD32-1E0FC4409215}"/>
            </a:ext>
          </a:extLst>
        </xdr:cNvPr>
        <xdr:cNvSpPr txBox="1"/>
      </xdr:nvSpPr>
      <xdr:spPr>
        <a:xfrm>
          <a:off x="8032749" y="186872"/>
          <a:ext cx="1325959" cy="13062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133350</xdr:colOff>
      <xdr:row>0</xdr:row>
      <xdr:rowOff>257175</xdr:rowOff>
    </xdr:from>
    <xdr:to>
      <xdr:col>2</xdr:col>
      <xdr:colOff>133350</xdr:colOff>
      <xdr:row>2</xdr:row>
      <xdr:rowOff>0</xdr:rowOff>
    </xdr:to>
    <xdr:pic>
      <xdr:nvPicPr>
        <xdr:cNvPr id="845056" name="Picture 2">
          <a:extLst>
            <a:ext uri="{FF2B5EF4-FFF2-40B4-BE49-F238E27FC236}">
              <a16:creationId xmlns:a16="http://schemas.microsoft.com/office/drawing/2014/main" id="{CC2897C1-3BD7-6814-608F-16B8A0E3C9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466725" y="161925"/>
          <a:ext cx="16097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63499</xdr:colOff>
      <xdr:row>1</xdr:row>
      <xdr:rowOff>21772</xdr:rowOff>
    </xdr:from>
    <xdr:to>
      <xdr:col>6</xdr:col>
      <xdr:colOff>1465772</xdr:colOff>
      <xdr:row>1</xdr:row>
      <xdr:rowOff>152400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9C20C0A6-4FE1-2E0E-E7B4-A8ABBF92FBD8}"/>
            </a:ext>
          </a:extLst>
        </xdr:cNvPr>
        <xdr:cNvSpPr txBox="1"/>
      </xdr:nvSpPr>
      <xdr:spPr>
        <a:xfrm>
          <a:off x="8032749" y="186872"/>
          <a:ext cx="1325959" cy="13062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123825</xdr:colOff>
      <xdr:row>1</xdr:row>
      <xdr:rowOff>0</xdr:rowOff>
    </xdr:from>
    <xdr:to>
      <xdr:col>1</xdr:col>
      <xdr:colOff>1790700</xdr:colOff>
      <xdr:row>2</xdr:row>
      <xdr:rowOff>0</xdr:rowOff>
    </xdr:to>
    <xdr:pic>
      <xdr:nvPicPr>
        <xdr:cNvPr id="846080" name="Picture 2">
          <a:extLst>
            <a:ext uri="{FF2B5EF4-FFF2-40B4-BE49-F238E27FC236}">
              <a16:creationId xmlns:a16="http://schemas.microsoft.com/office/drawing/2014/main" id="{84A31061-7EBA-E5AC-2E2C-200F9CBA36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457200" y="161925"/>
          <a:ext cx="16668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73024</xdr:colOff>
      <xdr:row>1</xdr:row>
      <xdr:rowOff>21772</xdr:rowOff>
    </xdr:from>
    <xdr:to>
      <xdr:col>6</xdr:col>
      <xdr:colOff>846624</xdr:colOff>
      <xdr:row>1</xdr:row>
      <xdr:rowOff>152400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0229E489-DAEC-55BC-CCA1-80FF63AA9F85}"/>
            </a:ext>
          </a:extLst>
        </xdr:cNvPr>
        <xdr:cNvSpPr txBox="1"/>
      </xdr:nvSpPr>
      <xdr:spPr>
        <a:xfrm>
          <a:off x="8032749" y="186872"/>
          <a:ext cx="1325959" cy="13062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76200</xdr:colOff>
      <xdr:row>20</xdr:row>
      <xdr:rowOff>812801</xdr:rowOff>
    </xdr:from>
    <xdr:to>
      <xdr:col>5</xdr:col>
      <xdr:colOff>619125</xdr:colOff>
      <xdr:row>20</xdr:row>
      <xdr:rowOff>1733551</xdr:rowOff>
    </xdr:to>
    <xdr:pic>
      <xdr:nvPicPr>
        <xdr:cNvPr id="847232" name="Picture 2">
          <a:extLst>
            <a:ext uri="{FF2B5EF4-FFF2-40B4-BE49-F238E27FC236}">
              <a16:creationId xmlns:a16="http://schemas.microsoft.com/office/drawing/2014/main" id="{62136199-C84F-A974-F583-FE4D35E073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76550" y="9969501"/>
          <a:ext cx="5022850" cy="92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133350</xdr:rowOff>
    </xdr:from>
    <xdr:to>
      <xdr:col>1</xdr:col>
      <xdr:colOff>1663700</xdr:colOff>
      <xdr:row>2</xdr:row>
      <xdr:rowOff>0</xdr:rowOff>
    </xdr:to>
    <xdr:pic>
      <xdr:nvPicPr>
        <xdr:cNvPr id="847233" name="Picture 2">
          <a:extLst>
            <a:ext uri="{FF2B5EF4-FFF2-40B4-BE49-F238E27FC236}">
              <a16:creationId xmlns:a16="http://schemas.microsoft.com/office/drawing/2014/main" id="{8BD105D1-50B5-24B3-49FD-6704104867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21858" b="25684"/>
        <a:stretch>
          <a:fillRect/>
        </a:stretch>
      </xdr:blipFill>
      <xdr:spPr bwMode="auto">
        <a:xfrm>
          <a:off x="342900" y="133350"/>
          <a:ext cx="16573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98424</xdr:colOff>
      <xdr:row>1</xdr:row>
      <xdr:rowOff>28122</xdr:rowOff>
    </xdr:from>
    <xdr:to>
      <xdr:col>6</xdr:col>
      <xdr:colOff>765175</xdr:colOff>
      <xdr:row>1</xdr:row>
      <xdr:rowOff>158750</xdr:rowOff>
    </xdr:to>
    <xdr:sp macro="" textlink="">
      <xdr:nvSpPr>
        <xdr:cNvPr id="3" name="TextBox 2">
          <a:hlinkClick xmlns:r="http://schemas.openxmlformats.org/officeDocument/2006/relationships" r:id="rId3"/>
          <a:extLst>
            <a:ext uri="{FF2B5EF4-FFF2-40B4-BE49-F238E27FC236}">
              <a16:creationId xmlns:a16="http://schemas.microsoft.com/office/drawing/2014/main" id="{9335109A-DCDE-C11B-DCD0-D16B715DE4F9}"/>
            </a:ext>
          </a:extLst>
        </xdr:cNvPr>
        <xdr:cNvSpPr txBox="1"/>
      </xdr:nvSpPr>
      <xdr:spPr>
        <a:xfrm>
          <a:off x="8064499" y="193222"/>
          <a:ext cx="628651" cy="13062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1568450</xdr:colOff>
      <xdr:row>2</xdr:row>
      <xdr:rowOff>0</xdr:rowOff>
    </xdr:to>
    <xdr:pic>
      <xdr:nvPicPr>
        <xdr:cNvPr id="848128" name="Picture 2">
          <a:extLst>
            <a:ext uri="{FF2B5EF4-FFF2-40B4-BE49-F238E27FC236}">
              <a16:creationId xmlns:a16="http://schemas.microsoft.com/office/drawing/2014/main" id="{F7417803-817E-87E4-4DCF-A1BE4E923C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33375" y="171450"/>
          <a:ext cx="15716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206594</xdr:colOff>
      <xdr:row>1</xdr:row>
      <xdr:rowOff>0</xdr:rowOff>
    </xdr:from>
    <xdr:to>
      <xdr:col>6</xdr:col>
      <xdr:colOff>1351361</xdr:colOff>
      <xdr:row>1</xdr:row>
      <xdr:rowOff>175172</xdr:rowOff>
    </xdr:to>
    <xdr:sp macro="" textlink="">
      <xdr:nvSpPr>
        <xdr:cNvPr id="3" name="TextBox 2">
          <a:hlinkClick xmlns:r="http://schemas.openxmlformats.org/officeDocument/2006/relationships" r:id="rId2"/>
          <a:extLst>
            <a:ext uri="{FF2B5EF4-FFF2-40B4-BE49-F238E27FC236}">
              <a16:creationId xmlns:a16="http://schemas.microsoft.com/office/drawing/2014/main" id="{C1E77F07-7921-A6C7-BEFB-265DF925B90A}"/>
            </a:ext>
          </a:extLst>
        </xdr:cNvPr>
        <xdr:cNvSpPr txBox="1"/>
      </xdr:nvSpPr>
      <xdr:spPr>
        <a:xfrm>
          <a:off x="8386379" y="167874"/>
          <a:ext cx="1087529" cy="175172"/>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1663700</xdr:colOff>
      <xdr:row>1</xdr:row>
      <xdr:rowOff>799419</xdr:rowOff>
    </xdr:to>
    <xdr:pic>
      <xdr:nvPicPr>
        <xdr:cNvPr id="849152" name="Picture 2">
          <a:extLst>
            <a:ext uri="{FF2B5EF4-FFF2-40B4-BE49-F238E27FC236}">
              <a16:creationId xmlns:a16="http://schemas.microsoft.com/office/drawing/2014/main" id="{49E0EB17-D768-77C8-A6F4-6C88E8284C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33375" y="161925"/>
          <a:ext cx="16668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206594</xdr:colOff>
      <xdr:row>1</xdr:row>
      <xdr:rowOff>0</xdr:rowOff>
    </xdr:from>
    <xdr:to>
      <xdr:col>6</xdr:col>
      <xdr:colOff>846423</xdr:colOff>
      <xdr:row>1</xdr:row>
      <xdr:rowOff>175172</xdr:rowOff>
    </xdr:to>
    <xdr:sp macro="" textlink="">
      <xdr:nvSpPr>
        <xdr:cNvPr id="3" name="TextBox 2">
          <a:hlinkClick xmlns:r="http://schemas.openxmlformats.org/officeDocument/2006/relationships" r:id="rId2"/>
          <a:extLst>
            <a:ext uri="{FF2B5EF4-FFF2-40B4-BE49-F238E27FC236}">
              <a16:creationId xmlns:a16="http://schemas.microsoft.com/office/drawing/2014/main" id="{6C18D739-E7E8-1C29-51DA-02E729DD549D}"/>
            </a:ext>
          </a:extLst>
        </xdr:cNvPr>
        <xdr:cNvSpPr txBox="1"/>
      </xdr:nvSpPr>
      <xdr:spPr>
        <a:xfrm>
          <a:off x="8369519" y="165100"/>
          <a:ext cx="1087529" cy="175172"/>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xdr:colOff>
      <xdr:row>1</xdr:row>
      <xdr:rowOff>0</xdr:rowOff>
    </xdr:from>
    <xdr:to>
      <xdr:col>1</xdr:col>
      <xdr:colOff>1676400</xdr:colOff>
      <xdr:row>2</xdr:row>
      <xdr:rowOff>0</xdr:rowOff>
    </xdr:to>
    <xdr:pic>
      <xdr:nvPicPr>
        <xdr:cNvPr id="850193" name="Picture 2">
          <a:extLst>
            <a:ext uri="{FF2B5EF4-FFF2-40B4-BE49-F238E27FC236}">
              <a16:creationId xmlns:a16="http://schemas.microsoft.com/office/drawing/2014/main" id="{B28178D0-5598-BDED-488C-2AF3FBB43D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42900" y="161925"/>
          <a:ext cx="16668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136744</xdr:colOff>
      <xdr:row>1</xdr:row>
      <xdr:rowOff>0</xdr:rowOff>
    </xdr:from>
    <xdr:to>
      <xdr:col>6</xdr:col>
      <xdr:colOff>906695</xdr:colOff>
      <xdr:row>1</xdr:row>
      <xdr:rowOff>175172</xdr:rowOff>
    </xdr:to>
    <xdr:sp macro="" textlink="">
      <xdr:nvSpPr>
        <xdr:cNvPr id="3" name="TextBox 2">
          <a:hlinkClick xmlns:r="http://schemas.openxmlformats.org/officeDocument/2006/relationships" r:id="rId2"/>
          <a:extLst>
            <a:ext uri="{FF2B5EF4-FFF2-40B4-BE49-F238E27FC236}">
              <a16:creationId xmlns:a16="http://schemas.microsoft.com/office/drawing/2014/main" id="{5B88FC0F-5357-DDA7-FC24-FE7108F15C4A}"/>
            </a:ext>
          </a:extLst>
        </xdr:cNvPr>
        <xdr:cNvSpPr txBox="1"/>
      </xdr:nvSpPr>
      <xdr:spPr>
        <a:xfrm>
          <a:off x="8159969" y="165100"/>
          <a:ext cx="731929" cy="175172"/>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323850</xdr:colOff>
      <xdr:row>0</xdr:row>
      <xdr:rowOff>0</xdr:rowOff>
    </xdr:from>
    <xdr:to>
      <xdr:col>1</xdr:col>
      <xdr:colOff>1949450</xdr:colOff>
      <xdr:row>1</xdr:row>
      <xdr:rowOff>787400</xdr:rowOff>
    </xdr:to>
    <xdr:pic>
      <xdr:nvPicPr>
        <xdr:cNvPr id="851201" name="Picture 2">
          <a:extLst>
            <a:ext uri="{FF2B5EF4-FFF2-40B4-BE49-F238E27FC236}">
              <a16:creationId xmlns:a16="http://schemas.microsoft.com/office/drawing/2014/main" id="{006AA69B-0A1D-2CFC-1633-6778D9C424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23850" y="0"/>
          <a:ext cx="19621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305019</xdr:colOff>
      <xdr:row>1</xdr:row>
      <xdr:rowOff>0</xdr:rowOff>
    </xdr:from>
    <xdr:to>
      <xdr:col>7</xdr:col>
      <xdr:colOff>3075</xdr:colOff>
      <xdr:row>1</xdr:row>
      <xdr:rowOff>158750</xdr:rowOff>
    </xdr:to>
    <xdr:sp macro="" textlink="">
      <xdr:nvSpPr>
        <xdr:cNvPr id="3" name="TextBox 2">
          <a:hlinkClick xmlns:r="http://schemas.openxmlformats.org/officeDocument/2006/relationships" r:id="rId2"/>
          <a:extLst>
            <a:ext uri="{FF2B5EF4-FFF2-40B4-BE49-F238E27FC236}">
              <a16:creationId xmlns:a16="http://schemas.microsoft.com/office/drawing/2014/main" id="{CE9F725D-5C00-DB2B-73BE-5E0DF536A62E}"/>
            </a:ext>
          </a:extLst>
        </xdr:cNvPr>
        <xdr:cNvSpPr txBox="1"/>
      </xdr:nvSpPr>
      <xdr:spPr>
        <a:xfrm>
          <a:off x="7937719" y="165100"/>
          <a:ext cx="679231" cy="1587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311150</xdr:colOff>
      <xdr:row>0</xdr:row>
      <xdr:rowOff>50800</xdr:rowOff>
    </xdr:from>
    <xdr:to>
      <xdr:col>1</xdr:col>
      <xdr:colOff>1717675</xdr:colOff>
      <xdr:row>1</xdr:row>
      <xdr:rowOff>679450</xdr:rowOff>
    </xdr:to>
    <xdr:pic>
      <xdr:nvPicPr>
        <xdr:cNvPr id="942138" name="Picture 2">
          <a:extLst>
            <a:ext uri="{FF2B5EF4-FFF2-40B4-BE49-F238E27FC236}">
              <a16:creationId xmlns:a16="http://schemas.microsoft.com/office/drawing/2014/main" id="{EA468D31-F7D0-1DF2-2845-2D0B16E03E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11150" y="50800"/>
          <a:ext cx="1724025" cy="79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1568450</xdr:colOff>
      <xdr:row>1</xdr:row>
      <xdr:rowOff>539750</xdr:rowOff>
    </xdr:to>
    <xdr:pic>
      <xdr:nvPicPr>
        <xdr:cNvPr id="852224" name="Picture 3">
          <a:extLst>
            <a:ext uri="{FF2B5EF4-FFF2-40B4-BE49-F238E27FC236}">
              <a16:creationId xmlns:a16="http://schemas.microsoft.com/office/drawing/2014/main" id="{FE2E0659-F098-B815-C03A-3516732FD8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33375" y="0"/>
          <a:ext cx="15716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174844</xdr:colOff>
      <xdr:row>0</xdr:row>
      <xdr:rowOff>158750</xdr:rowOff>
    </xdr:from>
    <xdr:to>
      <xdr:col>6</xdr:col>
      <xdr:colOff>885634</xdr:colOff>
      <xdr:row>1</xdr:row>
      <xdr:rowOff>152400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4C154668-6DB1-4DAC-5D00-603C354B1128}"/>
            </a:ext>
          </a:extLst>
        </xdr:cNvPr>
        <xdr:cNvSpPr txBox="1"/>
      </xdr:nvSpPr>
      <xdr:spPr>
        <a:xfrm>
          <a:off x="7131269" y="158750"/>
          <a:ext cx="672881" cy="1587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257175</xdr:rowOff>
    </xdr:from>
    <xdr:to>
      <xdr:col>1</xdr:col>
      <xdr:colOff>1600200</xdr:colOff>
      <xdr:row>1</xdr:row>
      <xdr:rowOff>133350</xdr:rowOff>
    </xdr:to>
    <xdr:pic>
      <xdr:nvPicPr>
        <xdr:cNvPr id="853248" name="Picture 2">
          <a:extLst>
            <a:ext uri="{FF2B5EF4-FFF2-40B4-BE49-F238E27FC236}">
              <a16:creationId xmlns:a16="http://schemas.microsoft.com/office/drawing/2014/main" id="{8AA2214E-76D5-7507-9A46-9D720CC4FF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609600" y="257175"/>
          <a:ext cx="16002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60544</xdr:colOff>
      <xdr:row>0</xdr:row>
      <xdr:rowOff>152400</xdr:rowOff>
    </xdr:from>
    <xdr:to>
      <xdr:col>6</xdr:col>
      <xdr:colOff>710901</xdr:colOff>
      <xdr:row>0</xdr:row>
      <xdr:rowOff>330200</xdr:rowOff>
    </xdr:to>
    <xdr:sp macro="" textlink="">
      <xdr:nvSpPr>
        <xdr:cNvPr id="4" name="TextBox 3">
          <a:hlinkClick xmlns:r="http://schemas.openxmlformats.org/officeDocument/2006/relationships" r:id="rId2"/>
          <a:extLst>
            <a:ext uri="{FF2B5EF4-FFF2-40B4-BE49-F238E27FC236}">
              <a16:creationId xmlns:a16="http://schemas.microsoft.com/office/drawing/2014/main" id="{82E81DD1-698E-40DC-70B6-72F26BFA8A7A}"/>
            </a:ext>
          </a:extLst>
        </xdr:cNvPr>
        <xdr:cNvSpPr txBox="1"/>
      </xdr:nvSpPr>
      <xdr:spPr>
        <a:xfrm>
          <a:off x="5912069" y="152400"/>
          <a:ext cx="622081" cy="1778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333375</xdr:colOff>
      <xdr:row>0</xdr:row>
      <xdr:rowOff>9525</xdr:rowOff>
    </xdr:from>
    <xdr:to>
      <xdr:col>1</xdr:col>
      <xdr:colOff>1962150</xdr:colOff>
      <xdr:row>2</xdr:row>
      <xdr:rowOff>0</xdr:rowOff>
    </xdr:to>
    <xdr:pic>
      <xdr:nvPicPr>
        <xdr:cNvPr id="854272" name="Picture 2">
          <a:extLst>
            <a:ext uri="{FF2B5EF4-FFF2-40B4-BE49-F238E27FC236}">
              <a16:creationId xmlns:a16="http://schemas.microsoft.com/office/drawing/2014/main" id="{D6DB5202-EE08-85EE-D4CD-069384D676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33375" y="9525"/>
          <a:ext cx="19621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37353</xdr:colOff>
      <xdr:row>0</xdr:row>
      <xdr:rowOff>152399</xdr:rowOff>
    </xdr:from>
    <xdr:to>
      <xdr:col>7</xdr:col>
      <xdr:colOff>1121</xdr:colOff>
      <xdr:row>1</xdr:row>
      <xdr:rowOff>156882</xdr:rowOff>
    </xdr:to>
    <xdr:sp macro="" textlink="">
      <xdr:nvSpPr>
        <xdr:cNvPr id="3" name="TextBox 2">
          <a:hlinkClick xmlns:r="http://schemas.openxmlformats.org/officeDocument/2006/relationships" r:id="rId2"/>
          <a:extLst>
            <a:ext uri="{FF2B5EF4-FFF2-40B4-BE49-F238E27FC236}">
              <a16:creationId xmlns:a16="http://schemas.microsoft.com/office/drawing/2014/main" id="{4655DC95-D38D-4EC1-05C4-29E4E02AB7D6}"/>
            </a:ext>
          </a:extLst>
        </xdr:cNvPr>
        <xdr:cNvSpPr txBox="1"/>
      </xdr:nvSpPr>
      <xdr:spPr>
        <a:xfrm>
          <a:off x="8912412" y="152399"/>
          <a:ext cx="591297" cy="16883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276225</xdr:colOff>
      <xdr:row>18</xdr:row>
      <xdr:rowOff>9525</xdr:rowOff>
    </xdr:to>
    <xdr:pic>
      <xdr:nvPicPr>
        <xdr:cNvPr id="946234" name="Picture 2">
          <a:extLst>
            <a:ext uri="{FF2B5EF4-FFF2-40B4-BE49-F238E27FC236}">
              <a16:creationId xmlns:a16="http://schemas.microsoft.com/office/drawing/2014/main" id="{4058F5EE-E032-917E-B330-F5BC71085A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161925"/>
          <a:ext cx="3819525"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1809750</xdr:colOff>
      <xdr:row>2</xdr:row>
      <xdr:rowOff>0</xdr:rowOff>
    </xdr:to>
    <xdr:pic>
      <xdr:nvPicPr>
        <xdr:cNvPr id="855296" name="Picture 2">
          <a:extLst>
            <a:ext uri="{FF2B5EF4-FFF2-40B4-BE49-F238E27FC236}">
              <a16:creationId xmlns:a16="http://schemas.microsoft.com/office/drawing/2014/main" id="{2AE791D1-CF45-6534-96DA-94FF1EF21C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33375" y="161925"/>
          <a:ext cx="18097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37353</xdr:colOff>
      <xdr:row>0</xdr:row>
      <xdr:rowOff>152399</xdr:rowOff>
    </xdr:from>
    <xdr:to>
      <xdr:col>7</xdr:col>
      <xdr:colOff>1121</xdr:colOff>
      <xdr:row>1</xdr:row>
      <xdr:rowOff>156882</xdr:rowOff>
    </xdr:to>
    <xdr:sp macro="" textlink="">
      <xdr:nvSpPr>
        <xdr:cNvPr id="3" name="TextBox 2">
          <a:hlinkClick xmlns:r="http://schemas.openxmlformats.org/officeDocument/2006/relationships" r:id="rId2"/>
          <a:extLst>
            <a:ext uri="{FF2B5EF4-FFF2-40B4-BE49-F238E27FC236}">
              <a16:creationId xmlns:a16="http://schemas.microsoft.com/office/drawing/2014/main" id="{739387B7-8ACE-88AD-ECA7-524F1A27578C}"/>
            </a:ext>
          </a:extLst>
        </xdr:cNvPr>
        <xdr:cNvSpPr txBox="1"/>
      </xdr:nvSpPr>
      <xdr:spPr>
        <a:xfrm>
          <a:off x="8901953" y="152399"/>
          <a:ext cx="592418" cy="16958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85725</xdr:colOff>
      <xdr:row>1</xdr:row>
      <xdr:rowOff>171450</xdr:rowOff>
    </xdr:from>
    <xdr:to>
      <xdr:col>1</xdr:col>
      <xdr:colOff>1466850</xdr:colOff>
      <xdr:row>2</xdr:row>
      <xdr:rowOff>6350</xdr:rowOff>
    </xdr:to>
    <xdr:pic>
      <xdr:nvPicPr>
        <xdr:cNvPr id="856320" name="Picture 3">
          <a:extLst>
            <a:ext uri="{FF2B5EF4-FFF2-40B4-BE49-F238E27FC236}">
              <a16:creationId xmlns:a16="http://schemas.microsoft.com/office/drawing/2014/main" id="{D5F8F2C0-15AA-1804-700D-028A225216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419100" y="333375"/>
          <a:ext cx="13811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37353</xdr:colOff>
      <xdr:row>0</xdr:row>
      <xdr:rowOff>152399</xdr:rowOff>
    </xdr:from>
    <xdr:to>
      <xdr:col>7</xdr:col>
      <xdr:colOff>1121</xdr:colOff>
      <xdr:row>1</xdr:row>
      <xdr:rowOff>166484</xdr:rowOff>
    </xdr:to>
    <xdr:sp macro="" textlink="">
      <xdr:nvSpPr>
        <xdr:cNvPr id="2" name="TextBox 1">
          <a:hlinkClick xmlns:r="http://schemas.openxmlformats.org/officeDocument/2006/relationships" r:id="rId2"/>
          <a:extLst>
            <a:ext uri="{FF2B5EF4-FFF2-40B4-BE49-F238E27FC236}">
              <a16:creationId xmlns:a16="http://schemas.microsoft.com/office/drawing/2014/main" id="{6A5CD904-1D49-BCA7-EFF5-93A8E407695D}"/>
            </a:ext>
          </a:extLst>
        </xdr:cNvPr>
        <xdr:cNvSpPr txBox="1"/>
      </xdr:nvSpPr>
      <xdr:spPr>
        <a:xfrm>
          <a:off x="7892303" y="152399"/>
          <a:ext cx="630518" cy="16958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76200</xdr:colOff>
      <xdr:row>1</xdr:row>
      <xdr:rowOff>76200</xdr:rowOff>
    </xdr:from>
    <xdr:to>
      <xdr:col>1</xdr:col>
      <xdr:colOff>1609725</xdr:colOff>
      <xdr:row>2</xdr:row>
      <xdr:rowOff>0</xdr:rowOff>
    </xdr:to>
    <xdr:pic>
      <xdr:nvPicPr>
        <xdr:cNvPr id="857344" name="Picture 2">
          <a:extLst>
            <a:ext uri="{FF2B5EF4-FFF2-40B4-BE49-F238E27FC236}">
              <a16:creationId xmlns:a16="http://schemas.microsoft.com/office/drawing/2014/main" id="{B075DA6D-15D8-3FA8-67AF-215DF532CF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409575" y="238125"/>
          <a:ext cx="15335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236311</xdr:colOff>
      <xdr:row>0</xdr:row>
      <xdr:rowOff>145142</xdr:rowOff>
    </xdr:from>
    <xdr:to>
      <xdr:col>7</xdr:col>
      <xdr:colOff>8826</xdr:colOff>
      <xdr:row>1</xdr:row>
      <xdr:rowOff>208641</xdr:rowOff>
    </xdr:to>
    <xdr:sp macro="" textlink="">
      <xdr:nvSpPr>
        <xdr:cNvPr id="3" name="TextBox 2">
          <a:hlinkClick xmlns:r="http://schemas.openxmlformats.org/officeDocument/2006/relationships" r:id="rId2"/>
          <a:extLst>
            <a:ext uri="{FF2B5EF4-FFF2-40B4-BE49-F238E27FC236}">
              <a16:creationId xmlns:a16="http://schemas.microsoft.com/office/drawing/2014/main" id="{B442A9C4-14A9-8C7D-4E12-08250AECE87B}"/>
            </a:ext>
          </a:extLst>
        </xdr:cNvPr>
        <xdr:cNvSpPr txBox="1"/>
      </xdr:nvSpPr>
      <xdr:spPr>
        <a:xfrm>
          <a:off x="8273143" y="145142"/>
          <a:ext cx="578757" cy="22678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123825</xdr:colOff>
      <xdr:row>1</xdr:row>
      <xdr:rowOff>257175</xdr:rowOff>
    </xdr:from>
    <xdr:to>
      <xdr:col>1</xdr:col>
      <xdr:colOff>1657350</xdr:colOff>
      <xdr:row>2</xdr:row>
      <xdr:rowOff>161925</xdr:rowOff>
    </xdr:to>
    <xdr:pic>
      <xdr:nvPicPr>
        <xdr:cNvPr id="858368" name="Picture 3">
          <a:extLst>
            <a:ext uri="{FF2B5EF4-FFF2-40B4-BE49-F238E27FC236}">
              <a16:creationId xmlns:a16="http://schemas.microsoft.com/office/drawing/2014/main" id="{A62493A9-533F-F678-7610-6BEC0F26CD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457200" y="419100"/>
          <a:ext cx="15335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67236</xdr:colOff>
      <xdr:row>0</xdr:row>
      <xdr:rowOff>150798</xdr:rowOff>
    </xdr:from>
    <xdr:to>
      <xdr:col>6</xdr:col>
      <xdr:colOff>798163</xdr:colOff>
      <xdr:row>1</xdr:row>
      <xdr:rowOff>134471</xdr:rowOff>
    </xdr:to>
    <xdr:sp macro="" textlink="">
      <xdr:nvSpPr>
        <xdr:cNvPr id="2" name="TextBox 1">
          <a:hlinkClick xmlns:r="http://schemas.openxmlformats.org/officeDocument/2006/relationships" r:id="rId2"/>
          <a:extLst>
            <a:ext uri="{FF2B5EF4-FFF2-40B4-BE49-F238E27FC236}">
              <a16:creationId xmlns:a16="http://schemas.microsoft.com/office/drawing/2014/main" id="{D3D0E383-60DD-12FB-573E-BA7992E806A5}"/>
            </a:ext>
          </a:extLst>
        </xdr:cNvPr>
        <xdr:cNvSpPr txBox="1"/>
      </xdr:nvSpPr>
      <xdr:spPr>
        <a:xfrm>
          <a:off x="8680824" y="150798"/>
          <a:ext cx="702075" cy="14802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733425</xdr:colOff>
      <xdr:row>2</xdr:row>
      <xdr:rowOff>0</xdr:rowOff>
    </xdr:to>
    <xdr:pic>
      <xdr:nvPicPr>
        <xdr:cNvPr id="859392" name="Picture 2">
          <a:extLst>
            <a:ext uri="{FF2B5EF4-FFF2-40B4-BE49-F238E27FC236}">
              <a16:creationId xmlns:a16="http://schemas.microsoft.com/office/drawing/2014/main" id="{C3A118D7-A738-D617-031C-695853C8A7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33375" y="161925"/>
          <a:ext cx="18573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76761</xdr:colOff>
      <xdr:row>0</xdr:row>
      <xdr:rowOff>150798</xdr:rowOff>
    </xdr:from>
    <xdr:to>
      <xdr:col>6</xdr:col>
      <xdr:colOff>721726</xdr:colOff>
      <xdr:row>1</xdr:row>
      <xdr:rowOff>134471</xdr:rowOff>
    </xdr:to>
    <xdr:sp macro="" textlink="">
      <xdr:nvSpPr>
        <xdr:cNvPr id="3" name="TextBox 2">
          <a:hlinkClick xmlns:r="http://schemas.openxmlformats.org/officeDocument/2006/relationships" r:id="rId2"/>
          <a:extLst>
            <a:ext uri="{FF2B5EF4-FFF2-40B4-BE49-F238E27FC236}">
              <a16:creationId xmlns:a16="http://schemas.microsoft.com/office/drawing/2014/main" id="{7F51EC0B-1434-69BC-6BB8-35AC4BC531AB}"/>
            </a:ext>
          </a:extLst>
        </xdr:cNvPr>
        <xdr:cNvSpPr txBox="1"/>
      </xdr:nvSpPr>
      <xdr:spPr>
        <a:xfrm>
          <a:off x="8677836" y="150798"/>
          <a:ext cx="702075" cy="14877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1790700</xdr:colOff>
      <xdr:row>2</xdr:row>
      <xdr:rowOff>0</xdr:rowOff>
    </xdr:to>
    <xdr:pic>
      <xdr:nvPicPr>
        <xdr:cNvPr id="860416" name="Picture 2">
          <a:extLst>
            <a:ext uri="{FF2B5EF4-FFF2-40B4-BE49-F238E27FC236}">
              <a16:creationId xmlns:a16="http://schemas.microsoft.com/office/drawing/2014/main" id="{B56AD06E-01F9-C1E1-74AC-A91F29626B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33375" y="161925"/>
          <a:ext cx="17907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76761</xdr:colOff>
      <xdr:row>0</xdr:row>
      <xdr:rowOff>150798</xdr:rowOff>
    </xdr:from>
    <xdr:to>
      <xdr:col>6</xdr:col>
      <xdr:colOff>607435</xdr:colOff>
      <xdr:row>1</xdr:row>
      <xdr:rowOff>134471</xdr:rowOff>
    </xdr:to>
    <xdr:sp macro="" textlink="">
      <xdr:nvSpPr>
        <xdr:cNvPr id="3" name="TextBox 2">
          <a:hlinkClick xmlns:r="http://schemas.openxmlformats.org/officeDocument/2006/relationships" r:id="rId2"/>
          <a:extLst>
            <a:ext uri="{FF2B5EF4-FFF2-40B4-BE49-F238E27FC236}">
              <a16:creationId xmlns:a16="http://schemas.microsoft.com/office/drawing/2014/main" id="{38BE38A0-DE76-ABC5-868C-19AD6C7E8A5A}"/>
            </a:ext>
          </a:extLst>
        </xdr:cNvPr>
        <xdr:cNvSpPr txBox="1"/>
      </xdr:nvSpPr>
      <xdr:spPr>
        <a:xfrm>
          <a:off x="5217086" y="150798"/>
          <a:ext cx="625875" cy="14877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1497965</xdr:colOff>
      <xdr:row>2</xdr:row>
      <xdr:rowOff>82409</xdr:rowOff>
    </xdr:from>
    <xdr:to>
      <xdr:col>3</xdr:col>
      <xdr:colOff>1497399</xdr:colOff>
      <xdr:row>4</xdr:row>
      <xdr:rowOff>1024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0998F974-F1C7-E8D9-D60B-2A0E65941B99}"/>
            </a:ext>
          </a:extLst>
        </xdr:cNvPr>
        <xdr:cNvSpPr txBox="1"/>
      </xdr:nvSpPr>
      <xdr:spPr>
        <a:xfrm flipH="1">
          <a:off x="7772400" y="376414"/>
          <a:ext cx="1108074" cy="28398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ts val="7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809625</xdr:colOff>
      <xdr:row>2</xdr:row>
      <xdr:rowOff>0</xdr:rowOff>
    </xdr:to>
    <xdr:pic>
      <xdr:nvPicPr>
        <xdr:cNvPr id="835841" name="Picture 2">
          <a:extLst>
            <a:ext uri="{FF2B5EF4-FFF2-40B4-BE49-F238E27FC236}">
              <a16:creationId xmlns:a16="http://schemas.microsoft.com/office/drawing/2014/main" id="{9B5F1157-F8DD-397C-5B60-9A48B63025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161925"/>
          <a:ext cx="8096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511175</xdr:colOff>
      <xdr:row>2</xdr:row>
      <xdr:rowOff>92075</xdr:rowOff>
    </xdr:from>
    <xdr:to>
      <xdr:col>7</xdr:col>
      <xdr:colOff>60325</xdr:colOff>
      <xdr:row>18</xdr:row>
      <xdr:rowOff>92075</xdr:rowOff>
    </xdr:to>
    <xdr:pic>
      <xdr:nvPicPr>
        <xdr:cNvPr id="947258" name="Picture 2">
          <a:extLst>
            <a:ext uri="{FF2B5EF4-FFF2-40B4-BE49-F238E27FC236}">
              <a16:creationId xmlns:a16="http://schemas.microsoft.com/office/drawing/2014/main" id="{470DA92B-FAFD-E151-7768-8D1C58797F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1175" y="409575"/>
          <a:ext cx="3505200" cy="2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76200</xdr:colOff>
      <xdr:row>1</xdr:row>
      <xdr:rowOff>0</xdr:rowOff>
    </xdr:from>
    <xdr:to>
      <xdr:col>2</xdr:col>
      <xdr:colOff>1933</xdr:colOff>
      <xdr:row>2</xdr:row>
      <xdr:rowOff>0</xdr:rowOff>
    </xdr:to>
    <xdr:pic>
      <xdr:nvPicPr>
        <xdr:cNvPr id="861441" name="Picture 3">
          <a:extLst>
            <a:ext uri="{FF2B5EF4-FFF2-40B4-BE49-F238E27FC236}">
              <a16:creationId xmlns:a16="http://schemas.microsoft.com/office/drawing/2014/main" id="{BA5482CC-2D7D-3AEE-B07A-86ADE5D7A4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409575" y="161925"/>
          <a:ext cx="1638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67236</xdr:colOff>
      <xdr:row>0</xdr:row>
      <xdr:rowOff>150798</xdr:rowOff>
    </xdr:from>
    <xdr:to>
      <xdr:col>6</xdr:col>
      <xdr:colOff>807781</xdr:colOff>
      <xdr:row>1</xdr:row>
      <xdr:rowOff>134471</xdr:rowOff>
    </xdr:to>
    <xdr:sp macro="" textlink="">
      <xdr:nvSpPr>
        <xdr:cNvPr id="2" name="TextBox 1">
          <a:hlinkClick xmlns:r="http://schemas.openxmlformats.org/officeDocument/2006/relationships" r:id="rId2"/>
          <a:extLst>
            <a:ext uri="{FF2B5EF4-FFF2-40B4-BE49-F238E27FC236}">
              <a16:creationId xmlns:a16="http://schemas.microsoft.com/office/drawing/2014/main" id="{3F5E2E9A-3478-2606-121C-1FB48B03906E}"/>
            </a:ext>
          </a:extLst>
        </xdr:cNvPr>
        <xdr:cNvSpPr txBox="1"/>
      </xdr:nvSpPr>
      <xdr:spPr>
        <a:xfrm>
          <a:off x="10659036" y="150798"/>
          <a:ext cx="492525" cy="14877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209550</xdr:colOff>
      <xdr:row>1</xdr:row>
      <xdr:rowOff>76200</xdr:rowOff>
    </xdr:from>
    <xdr:to>
      <xdr:col>1</xdr:col>
      <xdr:colOff>1714500</xdr:colOff>
      <xdr:row>2</xdr:row>
      <xdr:rowOff>0</xdr:rowOff>
    </xdr:to>
    <xdr:pic>
      <xdr:nvPicPr>
        <xdr:cNvPr id="862464" name="Picture 2">
          <a:extLst>
            <a:ext uri="{FF2B5EF4-FFF2-40B4-BE49-F238E27FC236}">
              <a16:creationId xmlns:a16="http://schemas.microsoft.com/office/drawing/2014/main" id="{A421B374-66BF-4286-D0C4-C57378EAD8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542925" y="238125"/>
          <a:ext cx="15049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76761</xdr:colOff>
      <xdr:row>0</xdr:row>
      <xdr:rowOff>150798</xdr:rowOff>
    </xdr:from>
    <xdr:to>
      <xdr:col>6</xdr:col>
      <xdr:colOff>807299</xdr:colOff>
      <xdr:row>1</xdr:row>
      <xdr:rowOff>134471</xdr:rowOff>
    </xdr:to>
    <xdr:sp macro="" textlink="">
      <xdr:nvSpPr>
        <xdr:cNvPr id="2" name="TextBox 1">
          <a:hlinkClick xmlns:r="http://schemas.openxmlformats.org/officeDocument/2006/relationships" r:id="rId2"/>
          <a:extLst>
            <a:ext uri="{FF2B5EF4-FFF2-40B4-BE49-F238E27FC236}">
              <a16:creationId xmlns:a16="http://schemas.microsoft.com/office/drawing/2014/main" id="{DB416A5C-6719-FC0F-297C-51BDBE370A0D}"/>
            </a:ext>
          </a:extLst>
        </xdr:cNvPr>
        <xdr:cNvSpPr txBox="1"/>
      </xdr:nvSpPr>
      <xdr:spPr>
        <a:xfrm>
          <a:off x="8258736" y="150798"/>
          <a:ext cx="702075" cy="14877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333375</xdr:colOff>
      <xdr:row>1</xdr:row>
      <xdr:rowOff>76200</xdr:rowOff>
    </xdr:from>
    <xdr:to>
      <xdr:col>1</xdr:col>
      <xdr:colOff>1609725</xdr:colOff>
      <xdr:row>2</xdr:row>
      <xdr:rowOff>0</xdr:rowOff>
    </xdr:to>
    <xdr:pic>
      <xdr:nvPicPr>
        <xdr:cNvPr id="863488" name="Picture 2">
          <a:extLst>
            <a:ext uri="{FF2B5EF4-FFF2-40B4-BE49-F238E27FC236}">
              <a16:creationId xmlns:a16="http://schemas.microsoft.com/office/drawing/2014/main" id="{40AC1DB1-8124-383B-362E-425A000499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33375" y="238125"/>
          <a:ext cx="1609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67236</xdr:colOff>
      <xdr:row>0</xdr:row>
      <xdr:rowOff>150798</xdr:rowOff>
    </xdr:from>
    <xdr:to>
      <xdr:col>6</xdr:col>
      <xdr:colOff>807781</xdr:colOff>
      <xdr:row>1</xdr:row>
      <xdr:rowOff>134471</xdr:rowOff>
    </xdr:to>
    <xdr:sp macro="" textlink="">
      <xdr:nvSpPr>
        <xdr:cNvPr id="2" name="TextBox 1">
          <a:hlinkClick xmlns:r="http://schemas.openxmlformats.org/officeDocument/2006/relationships" r:id="rId2"/>
          <a:extLst>
            <a:ext uri="{FF2B5EF4-FFF2-40B4-BE49-F238E27FC236}">
              <a16:creationId xmlns:a16="http://schemas.microsoft.com/office/drawing/2014/main" id="{BF77DA07-FEC4-E24E-18DF-CFCB649AB2C2}"/>
            </a:ext>
          </a:extLst>
        </xdr:cNvPr>
        <xdr:cNvSpPr txBox="1"/>
      </xdr:nvSpPr>
      <xdr:spPr>
        <a:xfrm>
          <a:off x="8468286" y="150798"/>
          <a:ext cx="702075" cy="14877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1</xdr:row>
      <xdr:rowOff>114300</xdr:rowOff>
    </xdr:from>
    <xdr:to>
      <xdr:col>1</xdr:col>
      <xdr:colOff>1504950</xdr:colOff>
      <xdr:row>2</xdr:row>
      <xdr:rowOff>0</xdr:rowOff>
    </xdr:to>
    <xdr:pic>
      <xdr:nvPicPr>
        <xdr:cNvPr id="864536" name="Picture 3">
          <a:extLst>
            <a:ext uri="{FF2B5EF4-FFF2-40B4-BE49-F238E27FC236}">
              <a16:creationId xmlns:a16="http://schemas.microsoft.com/office/drawing/2014/main" id="{3F86FC58-3332-7ABA-9843-F7E753A282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33375" y="276225"/>
          <a:ext cx="1504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276786</xdr:colOff>
      <xdr:row>0</xdr:row>
      <xdr:rowOff>133350</xdr:rowOff>
    </xdr:from>
    <xdr:to>
      <xdr:col>6</xdr:col>
      <xdr:colOff>845601</xdr:colOff>
      <xdr:row>1</xdr:row>
      <xdr:rowOff>147171</xdr:rowOff>
    </xdr:to>
    <xdr:sp macro="" textlink="">
      <xdr:nvSpPr>
        <xdr:cNvPr id="4" name="TextBox 3">
          <a:hlinkClick xmlns:r="http://schemas.openxmlformats.org/officeDocument/2006/relationships" r:id="rId2"/>
          <a:extLst>
            <a:ext uri="{FF2B5EF4-FFF2-40B4-BE49-F238E27FC236}">
              <a16:creationId xmlns:a16="http://schemas.microsoft.com/office/drawing/2014/main" id="{319E1930-6E41-FEB6-591F-93AB0114FF43}"/>
            </a:ext>
          </a:extLst>
        </xdr:cNvPr>
        <xdr:cNvSpPr txBox="1"/>
      </xdr:nvSpPr>
      <xdr:spPr>
        <a:xfrm>
          <a:off x="8861986" y="133350"/>
          <a:ext cx="702075" cy="17892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38100</xdr:colOff>
      <xdr:row>1</xdr:row>
      <xdr:rowOff>66675</xdr:rowOff>
    </xdr:from>
    <xdr:to>
      <xdr:col>1</xdr:col>
      <xdr:colOff>1619250</xdr:colOff>
      <xdr:row>1</xdr:row>
      <xdr:rowOff>800100</xdr:rowOff>
    </xdr:to>
    <xdr:pic>
      <xdr:nvPicPr>
        <xdr:cNvPr id="865593" name="Picture 3">
          <a:extLst>
            <a:ext uri="{FF2B5EF4-FFF2-40B4-BE49-F238E27FC236}">
              <a16:creationId xmlns:a16="http://schemas.microsoft.com/office/drawing/2014/main" id="{B5B54DA3-48B4-9DC8-4FC8-95C7868C9E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71475" y="228600"/>
          <a:ext cx="15811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231887</xdr:colOff>
      <xdr:row>0</xdr:row>
      <xdr:rowOff>160353</xdr:rowOff>
    </xdr:from>
    <xdr:to>
      <xdr:col>6</xdr:col>
      <xdr:colOff>962425</xdr:colOff>
      <xdr:row>1</xdr:row>
      <xdr:rowOff>138104</xdr:rowOff>
    </xdr:to>
    <xdr:sp macro="" textlink="">
      <xdr:nvSpPr>
        <xdr:cNvPr id="4" name="TextBox 3">
          <a:hlinkClick xmlns:r="http://schemas.openxmlformats.org/officeDocument/2006/relationships" r:id="rId2"/>
          <a:extLst>
            <a:ext uri="{FF2B5EF4-FFF2-40B4-BE49-F238E27FC236}">
              <a16:creationId xmlns:a16="http://schemas.microsoft.com/office/drawing/2014/main" id="{FAE1E676-CDDF-FB58-8F15-3D71FF55A468}"/>
            </a:ext>
          </a:extLst>
        </xdr:cNvPr>
        <xdr:cNvSpPr txBox="1"/>
      </xdr:nvSpPr>
      <xdr:spPr>
        <a:xfrm>
          <a:off x="8929655" y="160353"/>
          <a:ext cx="702075" cy="153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57150</xdr:colOff>
      <xdr:row>1</xdr:row>
      <xdr:rowOff>114300</xdr:rowOff>
    </xdr:from>
    <xdr:to>
      <xdr:col>1</xdr:col>
      <xdr:colOff>1625600</xdr:colOff>
      <xdr:row>2</xdr:row>
      <xdr:rowOff>0</xdr:rowOff>
    </xdr:to>
    <xdr:pic>
      <xdr:nvPicPr>
        <xdr:cNvPr id="866560" name="Picture 1">
          <a:extLst>
            <a:ext uri="{FF2B5EF4-FFF2-40B4-BE49-F238E27FC236}">
              <a16:creationId xmlns:a16="http://schemas.microsoft.com/office/drawing/2014/main" id="{E6EA7154-1B51-CEF7-C8D0-7E6BFBDE8F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90525" y="276225"/>
          <a:ext cx="1571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1606</xdr:colOff>
      <xdr:row>1</xdr:row>
      <xdr:rowOff>3471</xdr:rowOff>
    </xdr:from>
    <xdr:to>
      <xdr:col>6</xdr:col>
      <xdr:colOff>578584</xdr:colOff>
      <xdr:row>1</xdr:row>
      <xdr:rowOff>177118</xdr:rowOff>
    </xdr:to>
    <xdr:sp macro="" textlink="">
      <xdr:nvSpPr>
        <xdr:cNvPr id="2" name="TextBox 1">
          <a:hlinkClick xmlns:r="http://schemas.openxmlformats.org/officeDocument/2006/relationships" r:id="rId2"/>
          <a:extLst>
            <a:ext uri="{FF2B5EF4-FFF2-40B4-BE49-F238E27FC236}">
              <a16:creationId xmlns:a16="http://schemas.microsoft.com/office/drawing/2014/main" id="{92267EF4-6B46-2DAA-4227-10D17A863341}"/>
            </a:ext>
          </a:extLst>
        </xdr:cNvPr>
        <xdr:cNvSpPr txBox="1"/>
      </xdr:nvSpPr>
      <xdr:spPr>
        <a:xfrm>
          <a:off x="11336543" y="160353"/>
          <a:ext cx="519280" cy="19076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276225</xdr:colOff>
      <xdr:row>2</xdr:row>
      <xdr:rowOff>9525</xdr:rowOff>
    </xdr:from>
    <xdr:to>
      <xdr:col>6</xdr:col>
      <xdr:colOff>276225</xdr:colOff>
      <xdr:row>17</xdr:row>
      <xdr:rowOff>9525</xdr:rowOff>
    </xdr:to>
    <xdr:pic>
      <xdr:nvPicPr>
        <xdr:cNvPr id="948282" name="Picture 1">
          <a:extLst>
            <a:ext uri="{FF2B5EF4-FFF2-40B4-BE49-F238E27FC236}">
              <a16:creationId xmlns:a16="http://schemas.microsoft.com/office/drawing/2014/main" id="{640043A5-7DD7-A637-B3F7-4720845A60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333375"/>
          <a:ext cx="3543300" cy="242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6</xdr:col>
      <xdr:colOff>1552</xdr:colOff>
      <xdr:row>2</xdr:row>
      <xdr:rowOff>76694</xdr:rowOff>
    </xdr:from>
    <xdr:to>
      <xdr:col>6</xdr:col>
      <xdr:colOff>6468</xdr:colOff>
      <xdr:row>3</xdr:row>
      <xdr:rowOff>80500</xdr:rowOff>
    </xdr:to>
    <xdr:sp macro="" textlink="">
      <xdr:nvSpPr>
        <xdr:cNvPr id="3" name="TextBox 2">
          <a:hlinkClick xmlns:r="http://schemas.openxmlformats.org/officeDocument/2006/relationships" r:id="rId1"/>
          <a:extLst>
            <a:ext uri="{FF2B5EF4-FFF2-40B4-BE49-F238E27FC236}">
              <a16:creationId xmlns:a16="http://schemas.microsoft.com/office/drawing/2014/main" id="{8B5D1A86-E501-2D4C-F6A1-AB97400B9CFD}"/>
            </a:ext>
          </a:extLst>
        </xdr:cNvPr>
        <xdr:cNvSpPr txBox="1"/>
      </xdr:nvSpPr>
      <xdr:spPr>
        <a:xfrm>
          <a:off x="10841002" y="379589"/>
          <a:ext cx="620950" cy="16666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857250</xdr:colOff>
      <xdr:row>2</xdr:row>
      <xdr:rowOff>76200</xdr:rowOff>
    </xdr:to>
    <xdr:pic>
      <xdr:nvPicPr>
        <xdr:cNvPr id="867585" name="Picture 1">
          <a:extLst>
            <a:ext uri="{FF2B5EF4-FFF2-40B4-BE49-F238E27FC236}">
              <a16:creationId xmlns:a16="http://schemas.microsoft.com/office/drawing/2014/main" id="{3C2950FF-EF04-1372-A192-8BF17A634F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161925"/>
          <a:ext cx="8572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9</xdr:col>
      <xdr:colOff>685</xdr:colOff>
      <xdr:row>2</xdr:row>
      <xdr:rowOff>84998</xdr:rowOff>
    </xdr:from>
    <xdr:to>
      <xdr:col>9</xdr:col>
      <xdr:colOff>685</xdr:colOff>
      <xdr:row>4</xdr:row>
      <xdr:rowOff>90665</xdr:rowOff>
    </xdr:to>
    <xdr:sp macro="" textlink="">
      <xdr:nvSpPr>
        <xdr:cNvPr id="2" name="TextBox 2">
          <a:hlinkClick xmlns:r="http://schemas.openxmlformats.org/officeDocument/2006/relationships" r:id="rId1"/>
          <a:extLst>
            <a:ext uri="{FF2B5EF4-FFF2-40B4-BE49-F238E27FC236}">
              <a16:creationId xmlns:a16="http://schemas.microsoft.com/office/drawing/2014/main" id="{54B15CF0-1EF5-84A0-D929-93FBFC732909}"/>
            </a:ext>
          </a:extLst>
        </xdr:cNvPr>
        <xdr:cNvSpPr txBox="1"/>
      </xdr:nvSpPr>
      <xdr:spPr>
        <a:xfrm>
          <a:off x="10600353" y="1070518"/>
          <a:ext cx="417716" cy="17619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ts val="6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847725</xdr:colOff>
      <xdr:row>2</xdr:row>
      <xdr:rowOff>0</xdr:rowOff>
    </xdr:to>
    <xdr:pic>
      <xdr:nvPicPr>
        <xdr:cNvPr id="977537" name="Picture 1">
          <a:extLst>
            <a:ext uri="{FF2B5EF4-FFF2-40B4-BE49-F238E27FC236}">
              <a16:creationId xmlns:a16="http://schemas.microsoft.com/office/drawing/2014/main" id="{B4848B0F-9803-30C3-BE05-21CC9E3422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161925"/>
          <a:ext cx="8477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49</xdr:row>
      <xdr:rowOff>9525</xdr:rowOff>
    </xdr:from>
    <xdr:to>
      <xdr:col>3</xdr:col>
      <xdr:colOff>400050</xdr:colOff>
      <xdr:row>63</xdr:row>
      <xdr:rowOff>123825</xdr:rowOff>
    </xdr:to>
    <xdr:pic>
      <xdr:nvPicPr>
        <xdr:cNvPr id="977538" name="Picture 3">
          <a:extLst>
            <a:ext uri="{FF2B5EF4-FFF2-40B4-BE49-F238E27FC236}">
              <a16:creationId xmlns:a16="http://schemas.microsoft.com/office/drawing/2014/main" id="{61345ED3-D678-2465-EA59-A3B34DE42EA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1210925"/>
          <a:ext cx="4467225"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67</xdr:row>
      <xdr:rowOff>9525</xdr:rowOff>
    </xdr:from>
    <xdr:to>
      <xdr:col>3</xdr:col>
      <xdr:colOff>400050</xdr:colOff>
      <xdr:row>88</xdr:row>
      <xdr:rowOff>9525</xdr:rowOff>
    </xdr:to>
    <xdr:pic>
      <xdr:nvPicPr>
        <xdr:cNvPr id="977539" name="Picture 4">
          <a:extLst>
            <a:ext uri="{FF2B5EF4-FFF2-40B4-BE49-F238E27FC236}">
              <a16:creationId xmlns:a16="http://schemas.microsoft.com/office/drawing/2014/main" id="{D08B05A4-EF57-DBE3-4DAC-A2D38F7EEC0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3850" y="14125575"/>
          <a:ext cx="4467225" cy="3400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657225</xdr:colOff>
      <xdr:row>49</xdr:row>
      <xdr:rowOff>9525</xdr:rowOff>
    </xdr:from>
    <xdr:to>
      <xdr:col>11</xdr:col>
      <xdr:colOff>123825</xdr:colOff>
      <xdr:row>73</xdr:row>
      <xdr:rowOff>9525</xdr:rowOff>
    </xdr:to>
    <xdr:pic>
      <xdr:nvPicPr>
        <xdr:cNvPr id="977540" name="Picture 5">
          <a:extLst>
            <a:ext uri="{FF2B5EF4-FFF2-40B4-BE49-F238E27FC236}">
              <a16:creationId xmlns:a16="http://schemas.microsoft.com/office/drawing/2014/main" id="{E9F26091-CC2F-FA98-483E-964F20B2E60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72150" y="11210925"/>
          <a:ext cx="4591050" cy="388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276225</xdr:colOff>
      <xdr:row>92</xdr:row>
      <xdr:rowOff>9525</xdr:rowOff>
    </xdr:from>
    <xdr:to>
      <xdr:col>3</xdr:col>
      <xdr:colOff>400050</xdr:colOff>
      <xdr:row>115</xdr:row>
      <xdr:rowOff>123825</xdr:rowOff>
    </xdr:to>
    <xdr:pic>
      <xdr:nvPicPr>
        <xdr:cNvPr id="977541" name="Picture 6">
          <a:extLst>
            <a:ext uri="{FF2B5EF4-FFF2-40B4-BE49-F238E27FC236}">
              <a16:creationId xmlns:a16="http://schemas.microsoft.com/office/drawing/2014/main" id="{DAA5D930-3F7A-3770-3D93-450D4B63D1A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76225" y="18173700"/>
          <a:ext cx="4514850" cy="383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276225</xdr:colOff>
      <xdr:row>119</xdr:row>
      <xdr:rowOff>9525</xdr:rowOff>
    </xdr:from>
    <xdr:to>
      <xdr:col>3</xdr:col>
      <xdr:colOff>400050</xdr:colOff>
      <xdr:row>142</xdr:row>
      <xdr:rowOff>9525</xdr:rowOff>
    </xdr:to>
    <xdr:pic>
      <xdr:nvPicPr>
        <xdr:cNvPr id="977542" name="Picture 7">
          <a:extLst>
            <a:ext uri="{FF2B5EF4-FFF2-40B4-BE49-F238E27FC236}">
              <a16:creationId xmlns:a16="http://schemas.microsoft.com/office/drawing/2014/main" id="{89E85072-675D-B965-24CA-ACB95D5CA9D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76225" y="22545675"/>
          <a:ext cx="4514850" cy="3714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76</xdr:row>
      <xdr:rowOff>0</xdr:rowOff>
    </xdr:from>
    <xdr:to>
      <xdr:col>11</xdr:col>
      <xdr:colOff>123825</xdr:colOff>
      <xdr:row>98</xdr:row>
      <xdr:rowOff>123825</xdr:rowOff>
    </xdr:to>
    <xdr:pic>
      <xdr:nvPicPr>
        <xdr:cNvPr id="977543" name="Picture 8">
          <a:extLst>
            <a:ext uri="{FF2B5EF4-FFF2-40B4-BE49-F238E27FC236}">
              <a16:creationId xmlns:a16="http://schemas.microsoft.com/office/drawing/2014/main" id="{9CCD5B12-8C2B-8C2A-AA8F-D847943872D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876925" y="15573375"/>
          <a:ext cx="4486275" cy="3686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304800</xdr:colOff>
      <xdr:row>49</xdr:row>
      <xdr:rowOff>9525</xdr:rowOff>
    </xdr:from>
    <xdr:to>
      <xdr:col>19</xdr:col>
      <xdr:colOff>295275</xdr:colOff>
      <xdr:row>73</xdr:row>
      <xdr:rowOff>9525</xdr:rowOff>
    </xdr:to>
    <xdr:pic>
      <xdr:nvPicPr>
        <xdr:cNvPr id="977544" name="Picture 10">
          <a:extLst>
            <a:ext uri="{FF2B5EF4-FFF2-40B4-BE49-F238E27FC236}">
              <a16:creationId xmlns:a16="http://schemas.microsoft.com/office/drawing/2014/main" id="{24342ABF-ADA1-B932-DCBC-7D0320D72BF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268075" y="11210925"/>
          <a:ext cx="4476750" cy="388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73</xdr:row>
      <xdr:rowOff>0</xdr:rowOff>
    </xdr:from>
    <xdr:to>
      <xdr:col>19</xdr:col>
      <xdr:colOff>295275</xdr:colOff>
      <xdr:row>91</xdr:row>
      <xdr:rowOff>9525</xdr:rowOff>
    </xdr:to>
    <xdr:pic>
      <xdr:nvPicPr>
        <xdr:cNvPr id="977545" name="Picture 11">
          <a:extLst>
            <a:ext uri="{FF2B5EF4-FFF2-40B4-BE49-F238E27FC236}">
              <a16:creationId xmlns:a16="http://schemas.microsoft.com/office/drawing/2014/main" id="{E4F4AE53-1331-167B-FE32-5FEC9547D41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306175" y="15087600"/>
          <a:ext cx="4438650" cy="292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102</xdr:row>
      <xdr:rowOff>0</xdr:rowOff>
    </xdr:from>
    <xdr:to>
      <xdr:col>11</xdr:col>
      <xdr:colOff>219075</xdr:colOff>
      <xdr:row>129</xdr:row>
      <xdr:rowOff>0</xdr:rowOff>
    </xdr:to>
    <xdr:pic>
      <xdr:nvPicPr>
        <xdr:cNvPr id="977546" name="Picture 12">
          <a:extLst>
            <a:ext uri="{FF2B5EF4-FFF2-40B4-BE49-F238E27FC236}">
              <a16:creationId xmlns:a16="http://schemas.microsoft.com/office/drawing/2014/main" id="{A9455EEA-1D38-CCCA-2E1E-3B9C7DA81553}"/>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876925" y="19783425"/>
          <a:ext cx="4581525" cy="437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96</xdr:row>
      <xdr:rowOff>0</xdr:rowOff>
    </xdr:from>
    <xdr:to>
      <xdr:col>19</xdr:col>
      <xdr:colOff>161925</xdr:colOff>
      <xdr:row>117</xdr:row>
      <xdr:rowOff>9525</xdr:rowOff>
    </xdr:to>
    <xdr:pic>
      <xdr:nvPicPr>
        <xdr:cNvPr id="977547" name="Picture 13">
          <a:extLst>
            <a:ext uri="{FF2B5EF4-FFF2-40B4-BE49-F238E27FC236}">
              <a16:creationId xmlns:a16="http://schemas.microsoft.com/office/drawing/2014/main" id="{06649114-9F60-9AED-DAFD-917A3DC4942A}"/>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306175" y="18811875"/>
          <a:ext cx="4305300" cy="3409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132</xdr:row>
      <xdr:rowOff>0</xdr:rowOff>
    </xdr:from>
    <xdr:to>
      <xdr:col>7</xdr:col>
      <xdr:colOff>0</xdr:colOff>
      <xdr:row>144</xdr:row>
      <xdr:rowOff>0</xdr:rowOff>
    </xdr:to>
    <xdr:pic>
      <xdr:nvPicPr>
        <xdr:cNvPr id="977548" name="Picture 14">
          <a:extLst>
            <a:ext uri="{FF2B5EF4-FFF2-40B4-BE49-F238E27FC236}">
              <a16:creationId xmlns:a16="http://schemas.microsoft.com/office/drawing/2014/main" id="{F25D4E85-E86E-C30D-4A85-5188B8FF9A6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876925" y="24631650"/>
          <a:ext cx="146685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685800</xdr:colOff>
      <xdr:row>132</xdr:row>
      <xdr:rowOff>85725</xdr:rowOff>
    </xdr:from>
    <xdr:to>
      <xdr:col>10</xdr:col>
      <xdr:colOff>9525</xdr:colOff>
      <xdr:row>141</xdr:row>
      <xdr:rowOff>123825</xdr:rowOff>
    </xdr:to>
    <xdr:pic>
      <xdr:nvPicPr>
        <xdr:cNvPr id="977549" name="Picture 15">
          <a:extLst>
            <a:ext uri="{FF2B5EF4-FFF2-40B4-BE49-F238E27FC236}">
              <a16:creationId xmlns:a16="http://schemas.microsoft.com/office/drawing/2014/main" id="{3F49BB63-2EE4-4EA8-C960-2667032AC97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029575" y="24717375"/>
          <a:ext cx="14478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147</xdr:row>
      <xdr:rowOff>9525</xdr:rowOff>
    </xdr:from>
    <xdr:to>
      <xdr:col>7</xdr:col>
      <xdr:colOff>76200</xdr:colOff>
      <xdr:row>156</xdr:row>
      <xdr:rowOff>9525</xdr:rowOff>
    </xdr:to>
    <xdr:pic>
      <xdr:nvPicPr>
        <xdr:cNvPr id="977550" name="Picture 16">
          <a:extLst>
            <a:ext uri="{FF2B5EF4-FFF2-40B4-BE49-F238E27FC236}">
              <a16:creationId xmlns:a16="http://schemas.microsoft.com/office/drawing/2014/main" id="{73002663-FBC7-5786-8998-9B8A78854E86}"/>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876925" y="27260550"/>
          <a:ext cx="154305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122</xdr:row>
      <xdr:rowOff>0</xdr:rowOff>
    </xdr:from>
    <xdr:to>
      <xdr:col>19</xdr:col>
      <xdr:colOff>247650</xdr:colOff>
      <xdr:row>143</xdr:row>
      <xdr:rowOff>123825</xdr:rowOff>
    </xdr:to>
    <xdr:pic>
      <xdr:nvPicPr>
        <xdr:cNvPr id="977551" name="Picture 17">
          <a:extLst>
            <a:ext uri="{FF2B5EF4-FFF2-40B4-BE49-F238E27FC236}">
              <a16:creationId xmlns:a16="http://schemas.microsoft.com/office/drawing/2014/main" id="{B9EECE41-B725-CF36-D705-E476744FD5F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306175" y="23021925"/>
          <a:ext cx="4391025" cy="351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9</xdr:row>
      <xdr:rowOff>114300</xdr:rowOff>
    </xdr:from>
    <xdr:to>
      <xdr:col>16</xdr:col>
      <xdr:colOff>438150</xdr:colOff>
      <xdr:row>30</xdr:row>
      <xdr:rowOff>123825</xdr:rowOff>
    </xdr:to>
    <xdr:pic>
      <xdr:nvPicPr>
        <xdr:cNvPr id="977552" name="Picture 18">
          <a:extLst>
            <a:ext uri="{FF2B5EF4-FFF2-40B4-BE49-F238E27FC236}">
              <a16:creationId xmlns:a16="http://schemas.microsoft.com/office/drawing/2014/main" id="{2BBB9132-4750-993D-AEE7-2DD53EC5C0B3}"/>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201525" y="2533650"/>
          <a:ext cx="1857375" cy="434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295275</xdr:colOff>
      <xdr:row>10</xdr:row>
      <xdr:rowOff>9525</xdr:rowOff>
    </xdr:from>
    <xdr:to>
      <xdr:col>20</xdr:col>
      <xdr:colOff>276225</xdr:colOff>
      <xdr:row>20</xdr:row>
      <xdr:rowOff>76200</xdr:rowOff>
    </xdr:to>
    <xdr:pic>
      <xdr:nvPicPr>
        <xdr:cNvPr id="977553" name="Picture 19">
          <a:extLst>
            <a:ext uri="{FF2B5EF4-FFF2-40B4-BE49-F238E27FC236}">
              <a16:creationId xmlns:a16="http://schemas.microsoft.com/office/drawing/2014/main" id="{62C4ADE0-D014-0425-CAAF-0324F5C693AD}"/>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5135225" y="2590800"/>
          <a:ext cx="104775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438150</xdr:colOff>
      <xdr:row>11</xdr:row>
      <xdr:rowOff>9525</xdr:rowOff>
    </xdr:from>
    <xdr:to>
      <xdr:col>31</xdr:col>
      <xdr:colOff>133350</xdr:colOff>
      <xdr:row>22</xdr:row>
      <xdr:rowOff>85725</xdr:rowOff>
    </xdr:to>
    <xdr:pic>
      <xdr:nvPicPr>
        <xdr:cNvPr id="977554" name="Picture 20">
          <a:extLst>
            <a:ext uri="{FF2B5EF4-FFF2-40B4-BE49-F238E27FC236}">
              <a16:creationId xmlns:a16="http://schemas.microsoft.com/office/drawing/2014/main" id="{894ABFD7-C43E-D9A9-2B87-AE1D4A5C3A8D}"/>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l="14969"/>
        <a:stretch>
          <a:fillRect/>
        </a:stretch>
      </xdr:blipFill>
      <xdr:spPr bwMode="auto">
        <a:xfrm>
          <a:off x="17649825" y="2752725"/>
          <a:ext cx="5181600" cy="260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685800</xdr:colOff>
      <xdr:row>38</xdr:row>
      <xdr:rowOff>180975</xdr:rowOff>
    </xdr:from>
    <xdr:to>
      <xdr:col>17</xdr:col>
      <xdr:colOff>85725</xdr:colOff>
      <xdr:row>40</xdr:row>
      <xdr:rowOff>628650</xdr:rowOff>
    </xdr:to>
    <xdr:pic>
      <xdr:nvPicPr>
        <xdr:cNvPr id="977555" name="Picture 21">
          <a:extLst>
            <a:ext uri="{FF2B5EF4-FFF2-40B4-BE49-F238E27FC236}">
              <a16:creationId xmlns:a16="http://schemas.microsoft.com/office/drawing/2014/main" id="{AE95A016-CBA2-F769-D508-2EB7548B7904}"/>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991975" y="8562975"/>
          <a:ext cx="23241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38</xdr:row>
      <xdr:rowOff>114300</xdr:rowOff>
    </xdr:from>
    <xdr:to>
      <xdr:col>21</xdr:col>
      <xdr:colOff>438150</xdr:colOff>
      <xdr:row>40</xdr:row>
      <xdr:rowOff>9525</xdr:rowOff>
    </xdr:to>
    <xdr:pic>
      <xdr:nvPicPr>
        <xdr:cNvPr id="977556" name="Picture 23">
          <a:extLst>
            <a:ext uri="{FF2B5EF4-FFF2-40B4-BE49-F238E27FC236}">
              <a16:creationId xmlns:a16="http://schemas.microsoft.com/office/drawing/2014/main" id="{A7B8CEA1-F82E-CFC5-2855-C88EA2490765}"/>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4649450" y="8496300"/>
          <a:ext cx="23907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1497965</xdr:colOff>
      <xdr:row>2</xdr:row>
      <xdr:rowOff>9384</xdr:rowOff>
    </xdr:from>
    <xdr:to>
      <xdr:col>3</xdr:col>
      <xdr:colOff>1497399</xdr:colOff>
      <xdr:row>4</xdr:row>
      <xdr:rowOff>10</xdr:rowOff>
    </xdr:to>
    <xdr:sp macro="" textlink="">
      <xdr:nvSpPr>
        <xdr:cNvPr id="2" name="TextBox 1">
          <a:hlinkClick xmlns:r="http://schemas.openxmlformats.org/officeDocument/2006/relationships" r:id="rId1"/>
          <a:extLst>
            <a:ext uri="{FF2B5EF4-FFF2-40B4-BE49-F238E27FC236}">
              <a16:creationId xmlns:a16="http://schemas.microsoft.com/office/drawing/2014/main" id="{6B6A90D1-7B93-0E1E-F192-0BF5C4E9E46D}"/>
            </a:ext>
          </a:extLst>
        </xdr:cNvPr>
        <xdr:cNvSpPr txBox="1"/>
      </xdr:nvSpPr>
      <xdr:spPr>
        <a:xfrm flipH="1">
          <a:off x="7772400" y="376414"/>
          <a:ext cx="1108074" cy="28398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ts val="7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809625</xdr:colOff>
      <xdr:row>2</xdr:row>
      <xdr:rowOff>9525</xdr:rowOff>
    </xdr:to>
    <xdr:pic>
      <xdr:nvPicPr>
        <xdr:cNvPr id="836865" name="Picture 2">
          <a:extLst>
            <a:ext uri="{FF2B5EF4-FFF2-40B4-BE49-F238E27FC236}">
              <a16:creationId xmlns:a16="http://schemas.microsoft.com/office/drawing/2014/main" id="{CE8C7F87-EC46-BEF3-3BC1-A24ADEB6DC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161925"/>
          <a:ext cx="8096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1058</xdr:colOff>
      <xdr:row>2</xdr:row>
      <xdr:rowOff>85063</xdr:rowOff>
    </xdr:from>
    <xdr:to>
      <xdr:col>4</xdr:col>
      <xdr:colOff>1058</xdr:colOff>
      <xdr:row>4</xdr:row>
      <xdr:rowOff>6988</xdr:rowOff>
    </xdr:to>
    <xdr:sp macro="" textlink="">
      <xdr:nvSpPr>
        <xdr:cNvPr id="3" name="TextBox 2">
          <a:hlinkClick xmlns:r="http://schemas.openxmlformats.org/officeDocument/2006/relationships" r:id="rId1"/>
          <a:extLst>
            <a:ext uri="{FF2B5EF4-FFF2-40B4-BE49-F238E27FC236}">
              <a16:creationId xmlns:a16="http://schemas.microsoft.com/office/drawing/2014/main" id="{20EA75FA-D59E-6853-6CD2-D1B3AEADE7B7}"/>
            </a:ext>
          </a:extLst>
        </xdr:cNvPr>
        <xdr:cNvSpPr txBox="1"/>
      </xdr:nvSpPr>
      <xdr:spPr>
        <a:xfrm>
          <a:off x="10890250" y="404045"/>
          <a:ext cx="1260027" cy="20978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ts val="7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2</xdr:col>
      <xdr:colOff>266700</xdr:colOff>
      <xdr:row>2</xdr:row>
      <xdr:rowOff>0</xdr:rowOff>
    </xdr:to>
    <xdr:pic>
      <xdr:nvPicPr>
        <xdr:cNvPr id="837889" name="Picture 1">
          <a:extLst>
            <a:ext uri="{FF2B5EF4-FFF2-40B4-BE49-F238E27FC236}">
              <a16:creationId xmlns:a16="http://schemas.microsoft.com/office/drawing/2014/main" id="{229B003A-7B34-BDA7-B664-079A2BD3F6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225" y="161925"/>
          <a:ext cx="876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780042</xdr:colOff>
      <xdr:row>1</xdr:row>
      <xdr:rowOff>19050</xdr:rowOff>
    </xdr:from>
    <xdr:to>
      <xdr:col>5</xdr:col>
      <xdr:colOff>779859</xdr:colOff>
      <xdr:row>1</xdr:row>
      <xdr:rowOff>178950</xdr:rowOff>
    </xdr:to>
    <xdr:sp macro="" textlink="">
      <xdr:nvSpPr>
        <xdr:cNvPr id="2" name="TextBox 1">
          <a:hlinkClick xmlns:r="http://schemas.openxmlformats.org/officeDocument/2006/relationships" r:id="rId1"/>
          <a:extLst>
            <a:ext uri="{FF2B5EF4-FFF2-40B4-BE49-F238E27FC236}">
              <a16:creationId xmlns:a16="http://schemas.microsoft.com/office/drawing/2014/main" id="{FF1AB509-6EA7-188B-E4E9-EAA35A9F6FBE}"/>
            </a:ext>
          </a:extLst>
        </xdr:cNvPr>
        <xdr:cNvSpPr txBox="1"/>
      </xdr:nvSpPr>
      <xdr:spPr>
        <a:xfrm>
          <a:off x="6977642" y="184150"/>
          <a:ext cx="768167" cy="1599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1619250</xdr:colOff>
      <xdr:row>2</xdr:row>
      <xdr:rowOff>0</xdr:rowOff>
    </xdr:to>
    <xdr:pic>
      <xdr:nvPicPr>
        <xdr:cNvPr id="839041" name="Picture 2">
          <a:extLst>
            <a:ext uri="{FF2B5EF4-FFF2-40B4-BE49-F238E27FC236}">
              <a16:creationId xmlns:a16="http://schemas.microsoft.com/office/drawing/2014/main" id="{E1FC1EE2-A704-AD1F-6F4C-078DFA0D8A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21858" b="25684"/>
        <a:stretch>
          <a:fillRect/>
        </a:stretch>
      </xdr:blipFill>
      <xdr:spPr bwMode="auto">
        <a:xfrm>
          <a:off x="333375" y="161925"/>
          <a:ext cx="16192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276225</xdr:colOff>
      <xdr:row>18</xdr:row>
      <xdr:rowOff>9525</xdr:rowOff>
    </xdr:to>
    <xdr:pic>
      <xdr:nvPicPr>
        <xdr:cNvPr id="944186" name="Picture 2">
          <a:extLst>
            <a:ext uri="{FF2B5EF4-FFF2-40B4-BE49-F238E27FC236}">
              <a16:creationId xmlns:a16="http://schemas.microsoft.com/office/drawing/2014/main" id="{8D9BAC0B-5EA1-D9AA-793B-26CF1FFD2B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161925"/>
          <a:ext cx="3819525"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1625600</xdr:colOff>
      <xdr:row>2</xdr:row>
      <xdr:rowOff>0</xdr:rowOff>
    </xdr:to>
    <xdr:pic>
      <xdr:nvPicPr>
        <xdr:cNvPr id="840960" name="Picture 2">
          <a:extLst>
            <a:ext uri="{FF2B5EF4-FFF2-40B4-BE49-F238E27FC236}">
              <a16:creationId xmlns:a16="http://schemas.microsoft.com/office/drawing/2014/main" id="{6CC8F1D5-32B2-C285-6852-1A79F7E8E8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33375" y="161925"/>
          <a:ext cx="16287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964192</xdr:colOff>
      <xdr:row>1</xdr:row>
      <xdr:rowOff>19050</xdr:rowOff>
    </xdr:from>
    <xdr:to>
      <xdr:col>5</xdr:col>
      <xdr:colOff>964009</xdr:colOff>
      <xdr:row>1</xdr:row>
      <xdr:rowOff>178950</xdr:rowOff>
    </xdr:to>
    <xdr:sp macro="" textlink="">
      <xdr:nvSpPr>
        <xdr:cNvPr id="4" name="TextBox 3">
          <a:hlinkClick xmlns:r="http://schemas.openxmlformats.org/officeDocument/2006/relationships" r:id="rId2"/>
          <a:extLst>
            <a:ext uri="{FF2B5EF4-FFF2-40B4-BE49-F238E27FC236}">
              <a16:creationId xmlns:a16="http://schemas.microsoft.com/office/drawing/2014/main" id="{7CDD4FDC-706D-BD78-009E-19C4A4F3A909}"/>
            </a:ext>
          </a:extLst>
        </xdr:cNvPr>
        <xdr:cNvSpPr txBox="1"/>
      </xdr:nvSpPr>
      <xdr:spPr>
        <a:xfrm>
          <a:off x="6501392" y="184150"/>
          <a:ext cx="1015817" cy="1599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180975</xdr:colOff>
      <xdr:row>0</xdr:row>
      <xdr:rowOff>200025</xdr:rowOff>
    </xdr:from>
    <xdr:to>
      <xdr:col>3</xdr:col>
      <xdr:colOff>95250</xdr:colOff>
      <xdr:row>2</xdr:row>
      <xdr:rowOff>0</xdr:rowOff>
    </xdr:to>
    <xdr:pic>
      <xdr:nvPicPr>
        <xdr:cNvPr id="841985" name="Picture 2">
          <a:extLst>
            <a:ext uri="{FF2B5EF4-FFF2-40B4-BE49-F238E27FC236}">
              <a16:creationId xmlns:a16="http://schemas.microsoft.com/office/drawing/2014/main" id="{E2DB7AF0-D470-5EB1-E50E-62C8BE50BB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514350" y="161925"/>
          <a:ext cx="1638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1093460</xdr:colOff>
      <xdr:row>1</xdr:row>
      <xdr:rowOff>37647</xdr:rowOff>
    </xdr:from>
    <xdr:to>
      <xdr:col>7</xdr:col>
      <xdr:colOff>81373</xdr:colOff>
      <xdr:row>1</xdr:row>
      <xdr:rowOff>188664</xdr:rowOff>
    </xdr:to>
    <xdr:sp macro="" textlink="">
      <xdr:nvSpPr>
        <xdr:cNvPr id="2" name="TextBox 1">
          <a:hlinkClick xmlns:r="http://schemas.openxmlformats.org/officeDocument/2006/relationships" r:id="rId2"/>
          <a:extLst>
            <a:ext uri="{FF2B5EF4-FFF2-40B4-BE49-F238E27FC236}">
              <a16:creationId xmlns:a16="http://schemas.microsoft.com/office/drawing/2014/main" id="{24DF3F69-D636-EDBA-EAF8-DC0997757D4C}"/>
            </a:ext>
          </a:extLst>
        </xdr:cNvPr>
        <xdr:cNvSpPr txBox="1"/>
      </xdr:nvSpPr>
      <xdr:spPr>
        <a:xfrm>
          <a:off x="7105549" y="191408"/>
          <a:ext cx="1058453" cy="1599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theme/theme1.xml><?xml version="1.0" encoding="utf-8"?>
<a:theme xmlns:a="http://schemas.openxmlformats.org/drawingml/2006/main" name="Alchemy">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lchemy">
      <a:majorFont>
        <a:latin typeface="Calibri Light"/>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esg.churchgatepartners.com/login/companyprofile?id=380035003100240024004100530048004F004B0041004E0041004E00590041004100560041004E004900410053004800570049004E00490024002400"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8" Type="http://schemas.openxmlformats.org/officeDocument/2006/relationships/hyperlink" Target="https://www.vitality.co.uk/media-online/presales/pdf/suppliers/vitality-supplier-code-of-conduct-2024.pdf" TargetMode="External"/><Relationship Id="rId13" Type="http://schemas.openxmlformats.org/officeDocument/2006/relationships/hyperlink" Target="https://www.discovery.co.za/assets/discoverycoza/corporate/legal/nomination-of-directors-board-diversity-and-evaluation-of-directors-policy.pdf" TargetMode="External"/><Relationship Id="rId18" Type="http://schemas.openxmlformats.org/officeDocument/2006/relationships/printerSettings" Target="../printerSettings/printerSettings27.bin"/><Relationship Id="rId3" Type="http://schemas.openxmlformats.org/officeDocument/2006/relationships/hyperlink" Target="https://www.discovery.co.za/corporate/legal" TargetMode="External"/><Relationship Id="rId7" Type="http://schemas.openxmlformats.org/officeDocument/2006/relationships/hyperlink" Target="https://www.discovery.co.za/assets/discoverycoza/corporate/anti-bribery-and-corruption-statement.pdf" TargetMode="External"/><Relationship Id="rId12" Type="http://schemas.openxmlformats.org/officeDocument/2006/relationships/hyperlink" Target="https://www.discovery.co.za/assets/discoverycoza/corporate/legal/policitical-party-funding-policy.pdf" TargetMode="External"/><Relationship Id="rId17" Type="http://schemas.openxmlformats.org/officeDocument/2006/relationships/hyperlink" Target="https://www.discovery.co.za/assets/discoverycoza/corporate/group-sanctions-statement.pdf" TargetMode="External"/><Relationship Id="rId2" Type="http://schemas.openxmlformats.org/officeDocument/2006/relationships/hyperlink" Target="https://www.discovery.co.za/corporate/legal" TargetMode="External"/><Relationship Id="rId16" Type="http://schemas.openxmlformats.org/officeDocument/2006/relationships/hyperlink" Target="https://www.discovery.co.za/corporate/privacy" TargetMode="External"/><Relationship Id="rId1" Type="http://schemas.openxmlformats.org/officeDocument/2006/relationships/hyperlink" Target="https://www.discovery.co.za/corporate/legal" TargetMode="External"/><Relationship Id="rId6" Type="http://schemas.openxmlformats.org/officeDocument/2006/relationships/hyperlink" Target="https://www.discovery.co.za/assets/discoverycoza/corporate/corporate-sustainability/downloads/discovery-group-climate-change-strategy-2021.pdf" TargetMode="External"/><Relationship Id="rId11" Type="http://schemas.openxmlformats.org/officeDocument/2006/relationships/hyperlink" Target="https://www.vitality.co.uk/legal/" TargetMode="External"/><Relationship Id="rId5" Type="http://schemas.openxmlformats.org/officeDocument/2006/relationships/hyperlink" Target="https://www.vitality.co.uk/legal/" TargetMode="External"/><Relationship Id="rId15" Type="http://schemas.openxmlformats.org/officeDocument/2006/relationships/hyperlink" Target="https://www.discovery.co.za/assets/discoverycoza/corporate/legal/enterprise-risk-management-policy.pdf" TargetMode="External"/><Relationship Id="rId10" Type="http://schemas.openxmlformats.org/officeDocument/2006/relationships/hyperlink" Target="https://www.vitality.co.uk/legal/" TargetMode="External"/><Relationship Id="rId19" Type="http://schemas.openxmlformats.org/officeDocument/2006/relationships/drawing" Target="../drawings/drawing29.xml"/><Relationship Id="rId4" Type="http://schemas.openxmlformats.org/officeDocument/2006/relationships/hyperlink" Target="https://www.vitality.co.uk/legal/" TargetMode="External"/><Relationship Id="rId9" Type="http://schemas.openxmlformats.org/officeDocument/2006/relationships/hyperlink" Target="https://www.vitality.co.uk/legal/" TargetMode="External"/><Relationship Id="rId14" Type="http://schemas.openxmlformats.org/officeDocument/2006/relationships/hyperlink" Target="https://www.discovery.co.za/assets/discoverycoza/corporate/conflict-of-interest-policy.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7.bin"/><Relationship Id="rId1" Type="http://schemas.openxmlformats.org/officeDocument/2006/relationships/hyperlink" Target="https://www.discovery.co.za/corporate/lega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53A19-2604-4DD7-8AC5-2B5BF8220FAC}">
  <dimension ref="A1"/>
  <sheetViews>
    <sheetView tabSelected="1" zoomScaleNormal="100" workbookViewId="0">
      <selection activeCell="U8" sqref="U8"/>
    </sheetView>
  </sheetViews>
  <sheetFormatPr defaultRowHeight="12.5"/>
  <sheetData/>
  <sheetProtection algorithmName="SHA-512" hashValue="bNE06kzrCbiapWt5Ac0lfmME/QHF4yL4gg6wHJ/88/wl/DGun4dq4FMxwhu6huFZni9JlljORDYQYse+jdrLWw==" saltValue="N8fA9KOqFZo4EeqMqK88bQ=="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FFD16-4092-4464-AAA6-65D075E9292F}">
  <sheetPr>
    <tabColor theme="3"/>
  </sheetPr>
  <dimension ref="A1:G30"/>
  <sheetViews>
    <sheetView view="pageBreakPreview" zoomScaleNormal="100" zoomScaleSheetLayoutView="100" workbookViewId="0">
      <selection activeCell="V33" sqref="V33"/>
    </sheetView>
  </sheetViews>
  <sheetFormatPr defaultColWidth="8.8984375" defaultRowHeight="12.5"/>
  <sheetData>
    <row r="1" spans="1:3">
      <c r="A1" s="56"/>
    </row>
    <row r="11" spans="1:3">
      <c r="C11" s="26"/>
    </row>
    <row r="18" spans="2:7" ht="19.5" customHeight="1"/>
    <row r="19" spans="2:7" ht="19.5" customHeight="1"/>
    <row r="20" spans="2:7">
      <c r="B20" s="818" t="s">
        <v>8</v>
      </c>
      <c r="C20" s="818"/>
      <c r="D20" s="818"/>
      <c r="E20" s="818"/>
      <c r="F20" s="818"/>
      <c r="G20" s="818"/>
    </row>
    <row r="21" spans="2:7">
      <c r="B21" s="818" t="s">
        <v>9</v>
      </c>
      <c r="C21" s="818"/>
      <c r="D21" s="818"/>
      <c r="E21" s="818"/>
      <c r="F21" s="818"/>
      <c r="G21" s="818"/>
    </row>
    <row r="22" spans="2:7">
      <c r="B22" s="818" t="s">
        <v>10</v>
      </c>
      <c r="C22" s="818"/>
      <c r="D22" s="818"/>
      <c r="E22" s="818"/>
      <c r="F22" s="818"/>
      <c r="G22" s="818"/>
    </row>
    <row r="23" spans="2:7">
      <c r="B23" s="818" t="s">
        <v>11</v>
      </c>
      <c r="C23" s="818"/>
      <c r="D23" s="818"/>
      <c r="E23" s="818"/>
      <c r="F23" s="818"/>
      <c r="G23" s="818"/>
    </row>
    <row r="24" spans="2:7">
      <c r="B24" s="818" t="s">
        <v>12</v>
      </c>
      <c r="C24" s="818"/>
      <c r="D24" s="818"/>
      <c r="E24" s="818"/>
      <c r="F24" s="818"/>
      <c r="G24" s="818"/>
    </row>
    <row r="25" spans="2:7">
      <c r="B25" s="818" t="s">
        <v>13</v>
      </c>
      <c r="C25" s="818"/>
      <c r="D25" s="818"/>
      <c r="E25" s="818"/>
      <c r="F25" s="818"/>
      <c r="G25" s="818"/>
    </row>
    <row r="26" spans="2:7">
      <c r="B26" s="818" t="s">
        <v>14</v>
      </c>
      <c r="C26" s="818"/>
      <c r="D26" s="818"/>
      <c r="E26" s="818"/>
      <c r="F26" s="818"/>
      <c r="G26" s="818"/>
    </row>
    <row r="27" spans="2:7">
      <c r="B27" s="818" t="s">
        <v>15</v>
      </c>
      <c r="C27" s="818"/>
      <c r="D27" s="818"/>
      <c r="E27" s="818"/>
      <c r="F27" s="818"/>
      <c r="G27" s="818"/>
    </row>
    <row r="28" spans="2:7" ht="12.65" customHeight="1">
      <c r="B28" s="818" t="s">
        <v>17</v>
      </c>
      <c r="C28" s="818"/>
      <c r="D28" s="818"/>
      <c r="E28" s="291"/>
      <c r="F28" s="291"/>
      <c r="G28" s="291"/>
    </row>
    <row r="29" spans="2:7" ht="14.5" customHeight="1">
      <c r="B29" s="819" t="s">
        <v>123</v>
      </c>
      <c r="C29" s="819"/>
      <c r="D29" s="819"/>
      <c r="E29" s="527"/>
      <c r="F29" s="291"/>
      <c r="G29" s="291"/>
    </row>
    <row r="30" spans="2:7" ht="25.4" customHeight="1">
      <c r="B30" s="818" t="s">
        <v>19</v>
      </c>
      <c r="C30" s="818"/>
      <c r="D30" s="818"/>
      <c r="E30" s="818"/>
      <c r="F30" s="818"/>
      <c r="G30" s="818"/>
    </row>
  </sheetData>
  <sheetProtection algorithmName="SHA-512" hashValue="6Fq+SRlQa8cmjmmHmGtXp83ndt0LFAGt3wGcxKHcFFr0c4ZA8A4j/AXzQbyaqcvcclSA9EJJMMN9ZTDeAWxhYw==" saltValue="+FxDHUDZBgMq16fpuYJqew==" spinCount="100000" sheet="1" objects="1" scenarios="1"/>
  <mergeCells count="11">
    <mergeCell ref="B30:G30"/>
    <mergeCell ref="B26:G26"/>
    <mergeCell ref="B21:G21"/>
    <mergeCell ref="B28:D28"/>
    <mergeCell ref="B27:G27"/>
    <mergeCell ref="B29:D29"/>
    <mergeCell ref="B20:G20"/>
    <mergeCell ref="B24:G24"/>
    <mergeCell ref="B23:G23"/>
    <mergeCell ref="B22:G22"/>
    <mergeCell ref="B25:G25"/>
  </mergeCells>
  <hyperlinks>
    <hyperlink ref="B20" location="'Employee profile'!A1" display="Employee profile" xr:uid="{93E560AA-3CA0-45A3-BB73-6DF608D66B1B}"/>
    <hyperlink ref="B24" location="'Employee benefits'!A1" display="Employee benefits" xr:uid="{98F91D69-7078-41F9-8F95-68B09A9E9AE0}"/>
    <hyperlink ref="B23" location="'EE targets'!A1" display="EE targets" xr:uid="{7B2DF10F-9E5A-48D0-BB79-90BBBB564D84}"/>
    <hyperlink ref="B22" location="'EE plan implementation_'!A1" display="EE plan implementation" xr:uid="{C5860227-7C3D-4295-BFF1-C9B2397ECD66}"/>
    <hyperlink ref="B25" location="'Employee relations'!A1" display="Employee relations" xr:uid="{99B44473-5A33-4B06-950A-641A76E061B6}"/>
    <hyperlink ref="B26" location="'Training and development'!A1" display="'Training and development'!A1" xr:uid="{A5E4DC5A-6571-4362-9F60-5C851FC3804D}"/>
    <hyperlink ref="B27" location="'Corporate social investment'!A1" display="Corporate social investment" xr:uid="{CF863052-329D-4290-80CB-EB04C693EB24}"/>
    <hyperlink ref="B30" location="Associations!A1" display="Associations" xr:uid="{0A679306-8767-4FBB-AC0A-09F74DF3CEA3}"/>
    <hyperlink ref="B21" location="'EE plan implementation_'!A1" display="EE plan implementation" xr:uid="{C0A7C5A6-DE64-4F16-ACB3-4C5BCB742E27}"/>
    <hyperlink ref="B29:E29" location="'Procurement and Supply chain'!A1" display="Procurement and Supply chain" xr:uid="{06A6267E-2814-47DF-8C0B-529E565622D4}"/>
    <hyperlink ref="B28:D28" location="'Enterprise development'!A1" display="Enterprise development" xr:uid="{CCA6645C-CCA4-4AC9-BA5D-121BB6B32A1D}"/>
    <hyperlink ref="B21:G21" location="Diversity!A1" display="Diversity" xr:uid="{ED0503E0-4032-42A7-9088-AC66E480903F}"/>
    <hyperlink ref="B22:G22" location="'EE Plan Implementation'!A1" display="EE plan implementation" xr:uid="{99FFA7ED-21E0-4A4C-B466-5CD0F2D35EC9}"/>
    <hyperlink ref="B23:G23" location="'EE and NEAP Targets'!A1" display="EE and NEAP targets" xr:uid="{D12785E9-BB45-4328-AD65-5CE180F78CBB}"/>
    <hyperlink ref="B24:G24" location="'Employee Wellbeing and Benefits'!A1" display="Employee wellbeing and benefits" xr:uid="{36EBE2FE-A86D-4364-B4AF-062AB46EEBB4}"/>
  </hyperlinks>
  <pageMargins left="0.7" right="0.7" top="0.75" bottom="0.75" header="0.3" footer="0.3"/>
  <pageSetup paperSize="9" orientation="portrait" r:id="rId1"/>
  <headerFooter>
    <oddFooter>&amp;L&amp;1#&amp;"Calibri"&amp;7&amp;K000000C2 General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6EA94-2A34-4863-8DCE-4AA8FF3FD901}">
  <sheetPr>
    <tabColor theme="9" tint="0.59999389629810485"/>
    <pageSetUpPr fitToPage="1"/>
  </sheetPr>
  <dimension ref="B1:O285"/>
  <sheetViews>
    <sheetView zoomScaleNormal="100" zoomScaleSheetLayoutView="100" workbookViewId="0">
      <selection activeCell="E2" sqref="E2"/>
    </sheetView>
  </sheetViews>
  <sheetFormatPr defaultRowHeight="12.5"/>
  <cols>
    <col min="1" max="1" width="5" customWidth="1"/>
    <col min="2" max="2" width="60.5" customWidth="1"/>
    <col min="3" max="3" width="12.69921875" customWidth="1"/>
    <col min="4" max="4" width="15" customWidth="1"/>
    <col min="5" max="5" width="15.3984375" customWidth="1"/>
    <col min="6" max="9" width="12.69921875" customWidth="1"/>
    <col min="10" max="10" width="10.5" customWidth="1"/>
    <col min="11" max="14" width="12.09765625" customWidth="1"/>
    <col min="15" max="17" width="11.09765625" customWidth="1"/>
  </cols>
  <sheetData>
    <row r="1" spans="2:14" ht="13.4" customHeight="1">
      <c r="F1" s="178"/>
      <c r="G1" s="299" t="s">
        <v>82</v>
      </c>
    </row>
    <row r="2" spans="2:14" ht="63" customHeight="1">
      <c r="F2" s="178"/>
      <c r="H2" s="48"/>
    </row>
    <row r="4" spans="2:14" ht="21">
      <c r="B4" s="302" t="s">
        <v>1179</v>
      </c>
      <c r="C4" s="19"/>
      <c r="D4" s="19"/>
      <c r="E4" s="781"/>
      <c r="F4" s="781"/>
      <c r="G4" s="781"/>
      <c r="H4" s="781"/>
      <c r="I4" s="781"/>
      <c r="J4" s="781"/>
      <c r="K4" s="781"/>
      <c r="L4" s="781"/>
      <c r="M4" s="781"/>
      <c r="N4" s="781"/>
    </row>
    <row r="5" spans="2:14" ht="21">
      <c r="B5" s="302"/>
      <c r="C5" s="19"/>
      <c r="D5" s="19"/>
      <c r="E5" s="22"/>
      <c r="F5" s="22"/>
      <c r="G5" s="22"/>
      <c r="H5" s="22"/>
      <c r="I5" s="22"/>
      <c r="J5" s="22"/>
      <c r="K5" s="22"/>
      <c r="L5" s="22"/>
      <c r="M5" s="22"/>
      <c r="N5" s="22"/>
    </row>
    <row r="6" spans="2:14" ht="20.149999999999999" customHeight="1">
      <c r="B6" s="413" t="s">
        <v>124</v>
      </c>
      <c r="C6" s="19"/>
      <c r="D6" s="19"/>
      <c r="E6" s="22"/>
      <c r="F6" s="22"/>
      <c r="G6" s="22"/>
      <c r="H6" s="22"/>
      <c r="I6" s="22"/>
      <c r="J6" s="22"/>
      <c r="K6" s="22"/>
      <c r="L6" s="22"/>
      <c r="M6" s="22"/>
      <c r="N6" s="22"/>
    </row>
    <row r="7" spans="2:14" ht="21.65" customHeight="1">
      <c r="B7" s="324" t="s">
        <v>125</v>
      </c>
      <c r="C7" s="2"/>
      <c r="D7" s="2"/>
      <c r="E7" s="3"/>
      <c r="F7" s="19"/>
      <c r="G7" s="836"/>
      <c r="H7" s="836"/>
      <c r="I7" s="836"/>
      <c r="J7" s="836"/>
    </row>
    <row r="8" spans="2:14">
      <c r="B8" s="49" t="s">
        <v>949</v>
      </c>
      <c r="C8" s="88" t="s">
        <v>127</v>
      </c>
      <c r="D8" s="63">
        <v>2024</v>
      </c>
      <c r="E8" s="63">
        <v>2023</v>
      </c>
      <c r="F8" s="63">
        <v>2022</v>
      </c>
      <c r="G8" s="63">
        <v>2021</v>
      </c>
      <c r="H8" s="63">
        <v>2020</v>
      </c>
    </row>
    <row r="9" spans="2:14">
      <c r="B9" s="67" t="s">
        <v>128</v>
      </c>
      <c r="C9" s="701">
        <v>1</v>
      </c>
      <c r="D9" s="89"/>
      <c r="E9" s="89"/>
      <c r="F9" s="87"/>
      <c r="G9" s="87"/>
      <c r="H9" s="87"/>
    </row>
    <row r="10" spans="2:14">
      <c r="B10" s="72" t="s">
        <v>129</v>
      </c>
      <c r="C10" s="90"/>
      <c r="D10" s="536">
        <v>11513</v>
      </c>
      <c r="E10" s="221">
        <v>10919</v>
      </c>
      <c r="F10" s="221">
        <v>11380</v>
      </c>
      <c r="G10" s="221">
        <v>11223</v>
      </c>
      <c r="H10" s="221">
        <v>11782</v>
      </c>
    </row>
    <row r="11" spans="2:14">
      <c r="B11" s="326" t="s">
        <v>130</v>
      </c>
      <c r="C11" s="90"/>
      <c r="D11" s="588">
        <v>6947</v>
      </c>
      <c r="E11" s="307" t="s">
        <v>131</v>
      </c>
      <c r="F11" s="307" t="s">
        <v>131</v>
      </c>
      <c r="G11" s="307" t="s">
        <v>131</v>
      </c>
      <c r="H11" s="307" t="s">
        <v>131</v>
      </c>
    </row>
    <row r="12" spans="2:14">
      <c r="B12" s="326" t="s">
        <v>132</v>
      </c>
      <c r="C12" s="90"/>
      <c r="D12" s="536">
        <v>4566</v>
      </c>
      <c r="E12" s="307" t="s">
        <v>131</v>
      </c>
      <c r="F12" s="307" t="s">
        <v>131</v>
      </c>
      <c r="G12" s="307" t="s">
        <v>131</v>
      </c>
      <c r="H12" s="307" t="s">
        <v>131</v>
      </c>
    </row>
    <row r="13" spans="2:14">
      <c r="B13" s="67" t="s">
        <v>901</v>
      </c>
      <c r="C13" s="90"/>
      <c r="D13" s="519"/>
      <c r="E13" s="317"/>
      <c r="F13" s="245"/>
      <c r="G13" s="204"/>
      <c r="H13" s="245"/>
    </row>
    <row r="14" spans="2:14">
      <c r="B14" s="72" t="s">
        <v>134</v>
      </c>
      <c r="C14" s="90">
        <v>2</v>
      </c>
      <c r="D14" s="520"/>
      <c r="E14" s="318"/>
      <c r="F14" s="319"/>
      <c r="G14" s="87"/>
      <c r="H14" s="87"/>
    </row>
    <row r="15" spans="2:14">
      <c r="B15" s="51" t="s">
        <v>110</v>
      </c>
      <c r="C15" s="90"/>
      <c r="D15" s="536">
        <v>11040</v>
      </c>
      <c r="E15" s="221">
        <v>10468.42</v>
      </c>
      <c r="F15" s="221">
        <v>10914</v>
      </c>
      <c r="G15" s="221">
        <v>10708</v>
      </c>
      <c r="H15" s="221">
        <v>10757</v>
      </c>
    </row>
    <row r="16" spans="2:14">
      <c r="B16" s="326" t="s">
        <v>130</v>
      </c>
      <c r="C16" s="90"/>
      <c r="D16" s="536">
        <v>6671</v>
      </c>
      <c r="E16" s="307" t="s">
        <v>131</v>
      </c>
      <c r="F16" s="307" t="s">
        <v>131</v>
      </c>
      <c r="G16" s="307" t="s">
        <v>131</v>
      </c>
      <c r="H16" s="307" t="s">
        <v>131</v>
      </c>
    </row>
    <row r="17" spans="2:15">
      <c r="B17" s="326" t="s">
        <v>132</v>
      </c>
      <c r="C17" s="90"/>
      <c r="D17" s="536">
        <v>4369</v>
      </c>
      <c r="E17" s="307" t="s">
        <v>131</v>
      </c>
      <c r="F17" s="307" t="s">
        <v>131</v>
      </c>
      <c r="G17" s="307" t="s">
        <v>131</v>
      </c>
      <c r="H17" s="307" t="s">
        <v>131</v>
      </c>
    </row>
    <row r="18" spans="2:15" ht="12.5" customHeight="1">
      <c r="B18" s="72" t="s">
        <v>135</v>
      </c>
      <c r="C18" s="90">
        <v>3</v>
      </c>
      <c r="D18" s="519"/>
      <c r="E18" s="316"/>
      <c r="F18" s="285"/>
      <c r="G18" s="204"/>
      <c r="H18" s="204"/>
      <c r="K18" s="86"/>
    </row>
    <row r="19" spans="2:15">
      <c r="B19" s="51" t="s">
        <v>110</v>
      </c>
      <c r="C19" s="90"/>
      <c r="D19" s="538">
        <v>473</v>
      </c>
      <c r="E19" s="307">
        <v>450.17</v>
      </c>
      <c r="F19" s="307" t="s">
        <v>131</v>
      </c>
      <c r="G19" s="307" t="s">
        <v>131</v>
      </c>
      <c r="H19" s="307" t="s">
        <v>131</v>
      </c>
    </row>
    <row r="20" spans="2:15" ht="13.5" customHeight="1">
      <c r="B20" s="326" t="s">
        <v>130</v>
      </c>
      <c r="C20" s="90"/>
      <c r="D20" s="538">
        <v>276</v>
      </c>
      <c r="E20" s="307" t="s">
        <v>131</v>
      </c>
      <c r="F20" s="307" t="s">
        <v>131</v>
      </c>
      <c r="G20" s="307" t="s">
        <v>131</v>
      </c>
      <c r="H20" s="307" t="s">
        <v>131</v>
      </c>
    </row>
    <row r="21" spans="2:15">
      <c r="B21" s="326" t="s">
        <v>132</v>
      </c>
      <c r="C21" s="90"/>
      <c r="D21" s="538">
        <v>197</v>
      </c>
      <c r="E21" s="307" t="s">
        <v>131</v>
      </c>
      <c r="F21" s="307" t="s">
        <v>131</v>
      </c>
      <c r="G21" s="307" t="s">
        <v>131</v>
      </c>
      <c r="H21" s="307" t="s">
        <v>131</v>
      </c>
    </row>
    <row r="22" spans="2:15">
      <c r="B22" s="72" t="s">
        <v>136</v>
      </c>
      <c r="C22" s="90"/>
      <c r="D22" s="519"/>
      <c r="E22" s="316"/>
      <c r="F22" s="285"/>
      <c r="G22" s="204"/>
      <c r="H22" s="204"/>
    </row>
    <row r="23" spans="2:15">
      <c r="B23" s="51" t="s">
        <v>110</v>
      </c>
      <c r="C23" s="90"/>
      <c r="D23" s="538" t="s">
        <v>569</v>
      </c>
      <c r="E23" s="307" t="s">
        <v>569</v>
      </c>
      <c r="F23" s="307" t="s">
        <v>569</v>
      </c>
      <c r="G23" s="307" t="s">
        <v>569</v>
      </c>
      <c r="H23" s="307" t="s">
        <v>569</v>
      </c>
    </row>
    <row r="24" spans="2:15" ht="14" customHeight="1">
      <c r="B24" s="326" t="s">
        <v>130</v>
      </c>
      <c r="C24" s="90"/>
      <c r="D24" s="538" t="s">
        <v>569</v>
      </c>
      <c r="E24" s="307" t="s">
        <v>569</v>
      </c>
      <c r="F24" s="307" t="s">
        <v>569</v>
      </c>
      <c r="G24" s="307" t="s">
        <v>569</v>
      </c>
      <c r="H24" s="307" t="s">
        <v>569</v>
      </c>
      <c r="O24" s="498"/>
    </row>
    <row r="25" spans="2:15" ht="12.5" customHeight="1">
      <c r="B25" s="326" t="s">
        <v>132</v>
      </c>
      <c r="C25" s="90"/>
      <c r="D25" s="538" t="s">
        <v>569</v>
      </c>
      <c r="E25" s="307" t="s">
        <v>569</v>
      </c>
      <c r="F25" s="307" t="s">
        <v>569</v>
      </c>
      <c r="G25" s="307" t="s">
        <v>569</v>
      </c>
      <c r="H25" s="307" t="s">
        <v>569</v>
      </c>
    </row>
    <row r="26" spans="2:15">
      <c r="B26" s="72" t="s">
        <v>137</v>
      </c>
      <c r="C26" s="90">
        <v>2</v>
      </c>
      <c r="D26" s="519"/>
      <c r="E26" s="316"/>
      <c r="F26" s="285"/>
      <c r="G26" s="204"/>
      <c r="H26" s="204"/>
    </row>
    <row r="27" spans="2:15">
      <c r="B27" s="51" t="s">
        <v>110</v>
      </c>
      <c r="C27" s="90"/>
      <c r="D27" s="536">
        <v>11040</v>
      </c>
      <c r="E27" s="307">
        <v>10468</v>
      </c>
      <c r="F27" s="307">
        <v>10914</v>
      </c>
      <c r="G27" s="307">
        <v>10708</v>
      </c>
      <c r="H27" s="307">
        <v>10757</v>
      </c>
    </row>
    <row r="28" spans="2:15">
      <c r="B28" s="326" t="s">
        <v>130</v>
      </c>
      <c r="C28" s="90"/>
      <c r="D28" s="536">
        <v>6671</v>
      </c>
      <c r="E28" s="307" t="s">
        <v>131</v>
      </c>
      <c r="F28" s="307" t="s">
        <v>131</v>
      </c>
      <c r="G28" s="307" t="s">
        <v>131</v>
      </c>
      <c r="H28" s="307" t="s">
        <v>131</v>
      </c>
    </row>
    <row r="29" spans="2:15">
      <c r="B29" s="326" t="s">
        <v>132</v>
      </c>
      <c r="C29" s="90"/>
      <c r="D29" s="536">
        <v>4369</v>
      </c>
      <c r="E29" s="307" t="s">
        <v>131</v>
      </c>
      <c r="F29" s="307" t="s">
        <v>131</v>
      </c>
      <c r="G29" s="307" t="s">
        <v>131</v>
      </c>
      <c r="H29" s="307" t="s">
        <v>131</v>
      </c>
    </row>
    <row r="30" spans="2:15">
      <c r="B30" s="263" t="s">
        <v>138</v>
      </c>
      <c r="C30" s="90">
        <v>4</v>
      </c>
      <c r="D30" s="519"/>
      <c r="E30" s="316"/>
      <c r="F30" s="221"/>
      <c r="G30" s="221"/>
      <c r="H30" s="221"/>
    </row>
    <row r="31" spans="2:15">
      <c r="B31" s="51" t="s">
        <v>110</v>
      </c>
      <c r="C31" s="90"/>
      <c r="D31" s="538" t="s">
        <v>569</v>
      </c>
      <c r="E31" s="307" t="s">
        <v>569</v>
      </c>
      <c r="F31" s="307" t="s">
        <v>569</v>
      </c>
      <c r="G31" s="307" t="s">
        <v>569</v>
      </c>
      <c r="H31" s="307" t="s">
        <v>569</v>
      </c>
    </row>
    <row r="32" spans="2:15">
      <c r="B32" s="326" t="s">
        <v>130</v>
      </c>
      <c r="C32" s="90"/>
      <c r="D32" s="538" t="s">
        <v>569</v>
      </c>
      <c r="E32" s="307" t="s">
        <v>569</v>
      </c>
      <c r="F32" s="307" t="s">
        <v>569</v>
      </c>
      <c r="G32" s="307" t="s">
        <v>569</v>
      </c>
      <c r="H32" s="307" t="s">
        <v>569</v>
      </c>
    </row>
    <row r="33" spans="2:10">
      <c r="B33" s="326" t="s">
        <v>132</v>
      </c>
      <c r="C33" s="90"/>
      <c r="D33" s="538" t="s">
        <v>569</v>
      </c>
      <c r="E33" s="307" t="s">
        <v>569</v>
      </c>
      <c r="F33" s="307" t="s">
        <v>569</v>
      </c>
      <c r="G33" s="307" t="s">
        <v>569</v>
      </c>
      <c r="H33" s="307" t="s">
        <v>569</v>
      </c>
    </row>
    <row r="34" spans="2:10">
      <c r="B34" s="67" t="s">
        <v>139</v>
      </c>
      <c r="C34" s="90"/>
      <c r="D34" s="90"/>
      <c r="E34" s="221"/>
      <c r="F34" s="221"/>
      <c r="G34" s="221"/>
      <c r="H34" s="221"/>
    </row>
    <row r="35" spans="2:10" ht="15" customHeight="1" thickBot="1">
      <c r="B35" s="53" t="s">
        <v>139</v>
      </c>
      <c r="C35" s="683">
        <v>5</v>
      </c>
      <c r="D35" s="684">
        <v>6928</v>
      </c>
      <c r="E35" s="685" t="s">
        <v>131</v>
      </c>
      <c r="F35" s="685" t="s">
        <v>131</v>
      </c>
      <c r="G35" s="685" t="s">
        <v>131</v>
      </c>
      <c r="H35" s="685" t="s">
        <v>131</v>
      </c>
    </row>
    <row r="36" spans="2:10" ht="197" customHeight="1">
      <c r="B36" s="838" t="s">
        <v>1128</v>
      </c>
      <c r="C36" s="838"/>
      <c r="D36" s="838"/>
      <c r="E36" s="838"/>
      <c r="F36" s="838"/>
      <c r="G36" s="838"/>
      <c r="H36" s="838"/>
    </row>
    <row r="38" spans="2:10" ht="18.5">
      <c r="B38" s="325" t="s">
        <v>140</v>
      </c>
    </row>
    <row r="39" spans="2:10">
      <c r="B39" s="49" t="s">
        <v>141</v>
      </c>
      <c r="C39" s="88" t="s">
        <v>127</v>
      </c>
      <c r="D39" s="63">
        <v>2024</v>
      </c>
      <c r="E39" s="63">
        <v>2023</v>
      </c>
      <c r="F39" s="63">
        <v>2022</v>
      </c>
      <c r="G39" s="63">
        <v>2021</v>
      </c>
      <c r="H39" s="63">
        <v>2020</v>
      </c>
    </row>
    <row r="40" spans="2:10" ht="12.65" customHeight="1">
      <c r="B40" s="804" t="s">
        <v>870</v>
      </c>
      <c r="C40" s="804"/>
      <c r="D40" s="589">
        <v>1324</v>
      </c>
      <c r="E40" s="221">
        <v>1438</v>
      </c>
      <c r="F40" s="320">
        <v>1344</v>
      </c>
      <c r="G40" s="321">
        <v>991</v>
      </c>
      <c r="H40" s="254">
        <v>1185</v>
      </c>
    </row>
    <row r="41" spans="2:10" ht="12.65" customHeight="1">
      <c r="B41" s="820" t="s">
        <v>1169</v>
      </c>
      <c r="C41" s="820"/>
      <c r="D41" s="543">
        <v>0.121</v>
      </c>
      <c r="E41" s="279">
        <v>0.13700000000000001</v>
      </c>
      <c r="F41" s="734">
        <v>0.11600000000000001</v>
      </c>
      <c r="G41" s="322">
        <v>8.5300000000000001E-2</v>
      </c>
      <c r="H41" s="253">
        <v>0.1356</v>
      </c>
      <c r="J41" s="162"/>
    </row>
    <row r="42" spans="2:10" ht="12.65" customHeight="1">
      <c r="B42" s="821" t="s">
        <v>1170</v>
      </c>
      <c r="C42" s="821"/>
      <c r="D42" s="821"/>
      <c r="E42" s="822"/>
      <c r="F42" s="823"/>
      <c r="G42" s="823"/>
      <c r="H42" s="821"/>
      <c r="J42" s="162"/>
    </row>
    <row r="43" spans="2:10" ht="12.65" customHeight="1">
      <c r="B43" s="820" t="s">
        <v>143</v>
      </c>
      <c r="C43" s="820"/>
      <c r="D43" s="538">
        <v>804</v>
      </c>
      <c r="E43" s="307" t="s">
        <v>131</v>
      </c>
      <c r="F43" s="307" t="s">
        <v>131</v>
      </c>
      <c r="G43" s="307" t="s">
        <v>131</v>
      </c>
      <c r="H43" s="307" t="s">
        <v>131</v>
      </c>
    </row>
    <row r="44" spans="2:10" ht="12.65" customHeight="1">
      <c r="B44" s="820" t="s">
        <v>144</v>
      </c>
      <c r="C44" s="820"/>
      <c r="D44" s="590">
        <v>0.122</v>
      </c>
      <c r="E44" s="521">
        <v>0.13089334171022199</v>
      </c>
      <c r="F44" s="770">
        <v>0.11473385714601735</v>
      </c>
      <c r="G44" s="734">
        <v>7.6700000000000004E-2</v>
      </c>
      <c r="H44" s="253">
        <v>0.12720000000000001</v>
      </c>
    </row>
    <row r="45" spans="2:10" ht="12.65" customHeight="1">
      <c r="B45" s="820" t="s">
        <v>132</v>
      </c>
      <c r="C45" s="820"/>
      <c r="D45" s="591">
        <v>520</v>
      </c>
      <c r="E45" s="307" t="s">
        <v>131</v>
      </c>
      <c r="F45" s="307" t="s">
        <v>131</v>
      </c>
      <c r="G45" s="307" t="s">
        <v>131</v>
      </c>
      <c r="H45" s="307" t="s">
        <v>131</v>
      </c>
      <c r="J45" s="162"/>
    </row>
    <row r="46" spans="2:10" ht="12.65" customHeight="1">
      <c r="B46" s="820" t="s">
        <v>145</v>
      </c>
      <c r="C46" s="820"/>
      <c r="D46" s="590">
        <v>0.11899999999999999</v>
      </c>
      <c r="E46" s="521">
        <v>0.14689443438557823</v>
      </c>
      <c r="F46" s="770">
        <v>0.11847849308782425</v>
      </c>
      <c r="G46" s="734">
        <v>9.6699999999999994E-2</v>
      </c>
      <c r="H46" s="253">
        <v>0.14680000000000001</v>
      </c>
      <c r="J46" s="162"/>
    </row>
    <row r="47" spans="2:10" ht="12.65" customHeight="1">
      <c r="B47" s="821" t="s">
        <v>1171</v>
      </c>
      <c r="C47" s="821"/>
      <c r="D47" s="821"/>
      <c r="E47" s="822"/>
      <c r="F47" s="822"/>
      <c r="G47" s="822"/>
      <c r="H47" s="821"/>
      <c r="J47" s="162"/>
    </row>
    <row r="48" spans="2:10" ht="12.65" customHeight="1">
      <c r="B48" s="820" t="s">
        <v>147</v>
      </c>
      <c r="C48" s="820"/>
      <c r="D48" s="538">
        <v>609</v>
      </c>
      <c r="E48" s="307" t="s">
        <v>131</v>
      </c>
      <c r="F48" s="307" t="s">
        <v>131</v>
      </c>
      <c r="G48" s="307" t="s">
        <v>131</v>
      </c>
      <c r="H48" s="307" t="s">
        <v>131</v>
      </c>
      <c r="J48" s="162"/>
    </row>
    <row r="49" spans="2:10" ht="12.65" customHeight="1">
      <c r="B49" s="820" t="s">
        <v>148</v>
      </c>
      <c r="C49" s="820"/>
      <c r="D49" s="543">
        <v>0.46</v>
      </c>
      <c r="E49" s="307" t="s">
        <v>131</v>
      </c>
      <c r="F49" s="307" t="s">
        <v>131</v>
      </c>
      <c r="G49" s="307" t="s">
        <v>131</v>
      </c>
      <c r="H49" s="307" t="s">
        <v>131</v>
      </c>
      <c r="J49" s="162"/>
    </row>
    <row r="50" spans="2:10" ht="12.65" customHeight="1">
      <c r="B50" s="820" t="s">
        <v>149</v>
      </c>
      <c r="C50" s="820"/>
      <c r="D50" s="538">
        <v>703</v>
      </c>
      <c r="E50" s="307" t="s">
        <v>131</v>
      </c>
      <c r="F50" s="307" t="s">
        <v>131</v>
      </c>
      <c r="G50" s="307" t="s">
        <v>131</v>
      </c>
      <c r="H50" s="307" t="s">
        <v>131</v>
      </c>
    </row>
    <row r="51" spans="2:10" ht="12.65" customHeight="1">
      <c r="B51" s="820" t="s">
        <v>150</v>
      </c>
      <c r="C51" s="820"/>
      <c r="D51" s="543">
        <v>0.53100000000000003</v>
      </c>
      <c r="E51" s="307" t="s">
        <v>131</v>
      </c>
      <c r="F51" s="307" t="s">
        <v>131</v>
      </c>
      <c r="G51" s="307" t="s">
        <v>131</v>
      </c>
      <c r="H51" s="307" t="s">
        <v>131</v>
      </c>
    </row>
    <row r="52" spans="2:10" ht="12.65" customHeight="1">
      <c r="B52" s="820" t="s">
        <v>151</v>
      </c>
      <c r="C52" s="820"/>
      <c r="D52" s="538">
        <v>12</v>
      </c>
      <c r="E52" s="307" t="s">
        <v>131</v>
      </c>
      <c r="F52" s="307" t="s">
        <v>131</v>
      </c>
      <c r="G52" s="307" t="s">
        <v>131</v>
      </c>
      <c r="H52" s="307" t="s">
        <v>131</v>
      </c>
      <c r="J52" s="162"/>
    </row>
    <row r="53" spans="2:10" ht="12.65" customHeight="1" thickBot="1">
      <c r="B53" s="829" t="s">
        <v>152</v>
      </c>
      <c r="C53" s="829"/>
      <c r="D53" s="592">
        <v>9.1000000000000004E-3</v>
      </c>
      <c r="E53" s="450" t="s">
        <v>131</v>
      </c>
      <c r="F53" s="450" t="s">
        <v>131</v>
      </c>
      <c r="G53" s="450" t="s">
        <v>131</v>
      </c>
      <c r="H53" s="450" t="s">
        <v>131</v>
      </c>
      <c r="J53" s="162"/>
    </row>
    <row r="54" spans="2:10">
      <c r="B54" s="110"/>
      <c r="C54" s="110"/>
      <c r="D54" s="110"/>
      <c r="E54" s="110"/>
      <c r="F54" s="110"/>
      <c r="G54" s="110"/>
    </row>
    <row r="55" spans="2:10" ht="18.5">
      <c r="B55" s="324" t="s">
        <v>153</v>
      </c>
      <c r="C55" s="110"/>
      <c r="D55" s="110"/>
      <c r="E55" s="110"/>
      <c r="F55" s="110"/>
      <c r="G55" s="110"/>
    </row>
    <row r="56" spans="2:10">
      <c r="B56" s="49" t="s">
        <v>154</v>
      </c>
      <c r="C56" s="88" t="s">
        <v>127</v>
      </c>
      <c r="D56" s="63">
        <v>2024</v>
      </c>
      <c r="E56" s="63">
        <v>2023</v>
      </c>
      <c r="F56" s="63">
        <v>2022</v>
      </c>
      <c r="G56" s="63">
        <v>2021</v>
      </c>
      <c r="H56" s="63">
        <v>2020</v>
      </c>
    </row>
    <row r="57" spans="2:10" ht="12.65" customHeight="1">
      <c r="B57" s="804" t="s">
        <v>155</v>
      </c>
      <c r="C57" s="804"/>
      <c r="D57" s="589">
        <v>1315</v>
      </c>
      <c r="E57" s="593">
        <v>1469</v>
      </c>
      <c r="F57" s="594">
        <v>1727</v>
      </c>
      <c r="G57" s="323">
        <v>1237</v>
      </c>
      <c r="H57" s="255">
        <v>1375</v>
      </c>
    </row>
    <row r="58" spans="2:10" ht="12.65" customHeight="1">
      <c r="B58" s="117" t="s">
        <v>1168</v>
      </c>
      <c r="C58" s="90"/>
      <c r="D58" s="543">
        <v>0.12</v>
      </c>
      <c r="E58" s="521">
        <v>0.14000000000000001</v>
      </c>
      <c r="F58" s="322">
        <v>0.13581033114799926</v>
      </c>
      <c r="G58" s="322">
        <v>0.114</v>
      </c>
      <c r="H58" s="248">
        <v>0.1464</v>
      </c>
    </row>
    <row r="59" spans="2:10" ht="12.65" customHeight="1">
      <c r="B59" s="117" t="s">
        <v>156</v>
      </c>
      <c r="C59" s="90"/>
      <c r="D59" s="543">
        <v>0.88009999999999999</v>
      </c>
      <c r="E59" s="521">
        <v>0.86</v>
      </c>
      <c r="F59" s="322">
        <v>0.86399999999999999</v>
      </c>
      <c r="G59" s="322">
        <v>0.88600000000000001</v>
      </c>
      <c r="H59" s="248">
        <v>0.85399999999999998</v>
      </c>
    </row>
    <row r="60" spans="2:10" ht="12.65" customHeight="1">
      <c r="B60" s="821" t="s">
        <v>1172</v>
      </c>
      <c r="C60" s="821"/>
      <c r="D60" s="821"/>
      <c r="E60" s="823"/>
      <c r="F60" s="823"/>
      <c r="G60" s="823"/>
      <c r="H60" s="821"/>
    </row>
    <row r="61" spans="2:10" ht="12.65" customHeight="1">
      <c r="B61" s="820" t="s">
        <v>143</v>
      </c>
      <c r="C61" s="820"/>
      <c r="D61" s="538">
        <v>768</v>
      </c>
      <c r="E61" s="307" t="s">
        <v>131</v>
      </c>
      <c r="F61" s="307" t="s">
        <v>131</v>
      </c>
      <c r="G61" s="307" t="s">
        <v>131</v>
      </c>
      <c r="H61" s="307" t="s">
        <v>131</v>
      </c>
    </row>
    <row r="62" spans="2:10" ht="12.65" customHeight="1">
      <c r="B62" s="820" t="s">
        <v>144</v>
      </c>
      <c r="C62" s="820"/>
      <c r="D62" s="543">
        <v>0.11600000000000001</v>
      </c>
      <c r="E62" s="521">
        <v>0.13009129917523293</v>
      </c>
      <c r="F62" s="734">
        <v>0.12829046931478832</v>
      </c>
      <c r="G62" s="734">
        <v>0.1051</v>
      </c>
      <c r="H62" s="248">
        <v>0.1396</v>
      </c>
    </row>
    <row r="63" spans="2:10" ht="12.65" customHeight="1">
      <c r="B63" s="820" t="s">
        <v>132</v>
      </c>
      <c r="C63" s="820"/>
      <c r="D63" s="538">
        <v>547</v>
      </c>
      <c r="E63" s="307" t="s">
        <v>131</v>
      </c>
      <c r="F63" s="307" t="s">
        <v>131</v>
      </c>
      <c r="G63" s="307" t="s">
        <v>131</v>
      </c>
      <c r="H63" s="307" t="s">
        <v>131</v>
      </c>
    </row>
    <row r="64" spans="2:10" ht="12.65" customHeight="1">
      <c r="B64" s="820" t="s">
        <v>145</v>
      </c>
      <c r="C64" s="820"/>
      <c r="D64" s="543">
        <v>0.125</v>
      </c>
      <c r="E64" s="521">
        <v>0.15539636306384319</v>
      </c>
      <c r="F64" s="734">
        <v>0.14587945320833465</v>
      </c>
      <c r="G64" s="734">
        <v>0.12570000000000001</v>
      </c>
      <c r="H64" s="248">
        <v>0.1555</v>
      </c>
    </row>
    <row r="65" spans="2:8" ht="12.65" customHeight="1">
      <c r="B65" s="821" t="s">
        <v>157</v>
      </c>
      <c r="C65" s="821"/>
      <c r="D65" s="821"/>
      <c r="E65" s="823"/>
      <c r="F65" s="823"/>
      <c r="G65" s="823"/>
      <c r="H65" s="821"/>
    </row>
    <row r="66" spans="2:8" ht="12.65" customHeight="1">
      <c r="B66" s="820" t="s">
        <v>147</v>
      </c>
      <c r="C66" s="820"/>
      <c r="D66" s="538">
        <v>382</v>
      </c>
      <c r="E66" s="307" t="s">
        <v>131</v>
      </c>
      <c r="F66" s="307" t="s">
        <v>131</v>
      </c>
      <c r="G66" s="307" t="s">
        <v>131</v>
      </c>
      <c r="H66" s="307" t="s">
        <v>131</v>
      </c>
    </row>
    <row r="67" spans="2:8" ht="12.65" customHeight="1">
      <c r="B67" s="820" t="s">
        <v>148</v>
      </c>
      <c r="C67" s="820"/>
      <c r="D67" s="543">
        <v>0.29049999999999998</v>
      </c>
      <c r="E67" s="307" t="s">
        <v>131</v>
      </c>
      <c r="F67" s="307" t="s">
        <v>131</v>
      </c>
      <c r="G67" s="307" t="s">
        <v>131</v>
      </c>
      <c r="H67" s="307" t="s">
        <v>131</v>
      </c>
    </row>
    <row r="68" spans="2:8" ht="12.65" customHeight="1">
      <c r="B68" s="820" t="s">
        <v>149</v>
      </c>
      <c r="C68" s="820"/>
      <c r="D68" s="538">
        <v>866</v>
      </c>
      <c r="E68" s="307" t="s">
        <v>131</v>
      </c>
      <c r="F68" s="307" t="s">
        <v>131</v>
      </c>
      <c r="G68" s="307" t="s">
        <v>131</v>
      </c>
      <c r="H68" s="307" t="s">
        <v>131</v>
      </c>
    </row>
    <row r="69" spans="2:8" ht="12.65" customHeight="1">
      <c r="B69" s="820" t="s">
        <v>150</v>
      </c>
      <c r="C69" s="820"/>
      <c r="D69" s="543">
        <v>0.65859999999999996</v>
      </c>
      <c r="E69" s="307" t="s">
        <v>131</v>
      </c>
      <c r="F69" s="307" t="s">
        <v>131</v>
      </c>
      <c r="G69" s="307" t="s">
        <v>131</v>
      </c>
      <c r="H69" s="307" t="s">
        <v>131</v>
      </c>
    </row>
    <row r="70" spans="2:8" ht="12.65" customHeight="1">
      <c r="B70" s="828" t="s">
        <v>151</v>
      </c>
      <c r="C70" s="828"/>
      <c r="D70" s="538">
        <v>67</v>
      </c>
      <c r="E70" s="307" t="s">
        <v>131</v>
      </c>
      <c r="F70" s="307" t="s">
        <v>131</v>
      </c>
      <c r="G70" s="307" t="s">
        <v>131</v>
      </c>
      <c r="H70" s="307" t="s">
        <v>131</v>
      </c>
    </row>
    <row r="71" spans="2:8" ht="12.65" customHeight="1">
      <c r="B71" s="820" t="s">
        <v>152</v>
      </c>
      <c r="C71" s="820"/>
      <c r="D71" s="543">
        <v>5.0999999999999997E-2</v>
      </c>
      <c r="E71" s="307" t="s">
        <v>131</v>
      </c>
      <c r="F71" s="307" t="s">
        <v>131</v>
      </c>
      <c r="G71" s="307" t="s">
        <v>131</v>
      </c>
      <c r="H71" s="307" t="s">
        <v>131</v>
      </c>
    </row>
    <row r="72" spans="2:8" ht="12.65" customHeight="1">
      <c r="B72" s="821" t="s">
        <v>1175</v>
      </c>
      <c r="C72" s="821"/>
      <c r="D72" s="821"/>
      <c r="E72" s="823"/>
      <c r="F72" s="823"/>
      <c r="G72" s="823"/>
      <c r="H72" s="821"/>
    </row>
    <row r="73" spans="2:8" ht="12.65" customHeight="1">
      <c r="B73" s="820" t="s">
        <v>159</v>
      </c>
      <c r="C73" s="820"/>
      <c r="D73" s="503">
        <v>1136</v>
      </c>
      <c r="E73" s="369">
        <v>1304</v>
      </c>
      <c r="F73" s="307" t="s">
        <v>131</v>
      </c>
      <c r="G73" s="307" t="s">
        <v>131</v>
      </c>
      <c r="H73" s="307" t="s">
        <v>131</v>
      </c>
    </row>
    <row r="74" spans="2:8" ht="12.65" customHeight="1">
      <c r="B74" s="820" t="s">
        <v>160</v>
      </c>
      <c r="C74" s="820"/>
      <c r="D74" s="543">
        <v>0.104</v>
      </c>
      <c r="E74" s="307" t="s">
        <v>131</v>
      </c>
      <c r="F74" s="307" t="s">
        <v>131</v>
      </c>
      <c r="G74" s="307" t="s">
        <v>131</v>
      </c>
      <c r="H74" s="307" t="s">
        <v>131</v>
      </c>
    </row>
    <row r="75" spans="2:8" ht="12.65" customHeight="1">
      <c r="B75" s="820" t="s">
        <v>143</v>
      </c>
      <c r="C75" s="820"/>
      <c r="D75" s="538">
        <v>667</v>
      </c>
      <c r="E75" s="462">
        <v>720</v>
      </c>
      <c r="F75" s="307" t="s">
        <v>131</v>
      </c>
      <c r="G75" s="307" t="s">
        <v>131</v>
      </c>
      <c r="H75" s="307" t="s">
        <v>131</v>
      </c>
    </row>
    <row r="76" spans="2:8" ht="12.65" customHeight="1">
      <c r="B76" s="820" t="s">
        <v>144</v>
      </c>
      <c r="C76" s="820"/>
      <c r="D76" s="543">
        <v>0.58709999999999996</v>
      </c>
      <c r="E76" s="307" t="s">
        <v>131</v>
      </c>
      <c r="F76" s="307" t="s">
        <v>131</v>
      </c>
      <c r="G76" s="307" t="s">
        <v>131</v>
      </c>
      <c r="H76" s="307" t="s">
        <v>131</v>
      </c>
    </row>
    <row r="77" spans="2:8" ht="12.65" customHeight="1">
      <c r="B77" s="820" t="s">
        <v>132</v>
      </c>
      <c r="C77" s="820"/>
      <c r="D77" s="538">
        <v>469</v>
      </c>
      <c r="E77" s="462">
        <v>584</v>
      </c>
      <c r="F77" s="307" t="s">
        <v>131</v>
      </c>
      <c r="G77" s="307" t="s">
        <v>131</v>
      </c>
      <c r="H77" s="307" t="s">
        <v>131</v>
      </c>
    </row>
    <row r="78" spans="2:8" ht="12.65" customHeight="1">
      <c r="B78" s="820" t="s">
        <v>145</v>
      </c>
      <c r="C78" s="820"/>
      <c r="D78" s="543">
        <v>0.41289999999999999</v>
      </c>
      <c r="E78" s="307" t="s">
        <v>131</v>
      </c>
      <c r="F78" s="307" t="s">
        <v>131</v>
      </c>
      <c r="G78" s="307" t="s">
        <v>131</v>
      </c>
      <c r="H78" s="307" t="s">
        <v>131</v>
      </c>
    </row>
    <row r="79" spans="2:8" ht="12.65" customHeight="1">
      <c r="B79" s="821" t="s">
        <v>161</v>
      </c>
      <c r="C79" s="821"/>
      <c r="D79" s="821"/>
      <c r="E79" s="823"/>
      <c r="F79" s="823"/>
      <c r="G79" s="823"/>
      <c r="H79" s="821"/>
    </row>
    <row r="80" spans="2:8" ht="12.65" customHeight="1">
      <c r="B80" s="820" t="s">
        <v>147</v>
      </c>
      <c r="C80" s="820"/>
      <c r="D80" s="538">
        <v>343</v>
      </c>
      <c r="E80" s="307" t="s">
        <v>131</v>
      </c>
      <c r="F80" s="307" t="s">
        <v>131</v>
      </c>
      <c r="G80" s="307" t="s">
        <v>131</v>
      </c>
      <c r="H80" s="307" t="s">
        <v>131</v>
      </c>
    </row>
    <row r="81" spans="2:8" ht="12.65" customHeight="1">
      <c r="B81" s="820" t="s">
        <v>148</v>
      </c>
      <c r="C81" s="820"/>
      <c r="D81" s="543">
        <v>0.3019</v>
      </c>
      <c r="E81" s="307" t="s">
        <v>131</v>
      </c>
      <c r="F81" s="307" t="s">
        <v>131</v>
      </c>
      <c r="G81" s="307" t="s">
        <v>131</v>
      </c>
      <c r="H81" s="307" t="s">
        <v>131</v>
      </c>
    </row>
    <row r="82" spans="2:8" ht="12.65" customHeight="1">
      <c r="B82" s="820" t="s">
        <v>149</v>
      </c>
      <c r="C82" s="820"/>
      <c r="D82" s="538">
        <v>754</v>
      </c>
      <c r="E82" s="307" t="s">
        <v>131</v>
      </c>
      <c r="F82" s="307" t="s">
        <v>131</v>
      </c>
      <c r="G82" s="307" t="s">
        <v>131</v>
      </c>
      <c r="H82" s="307" t="s">
        <v>131</v>
      </c>
    </row>
    <row r="83" spans="2:8" ht="12.65" customHeight="1">
      <c r="B83" s="820" t="s">
        <v>150</v>
      </c>
      <c r="C83" s="820"/>
      <c r="D83" s="543">
        <v>0.66369999999999996</v>
      </c>
      <c r="E83" s="307" t="s">
        <v>131</v>
      </c>
      <c r="F83" s="307" t="s">
        <v>131</v>
      </c>
      <c r="G83" s="307" t="s">
        <v>131</v>
      </c>
      <c r="H83" s="307" t="s">
        <v>131</v>
      </c>
    </row>
    <row r="84" spans="2:8" ht="12.65" customHeight="1">
      <c r="B84" s="828" t="s">
        <v>151</v>
      </c>
      <c r="C84" s="828"/>
      <c r="D84" s="595">
        <v>39</v>
      </c>
      <c r="E84" s="307" t="s">
        <v>131</v>
      </c>
      <c r="F84" s="307" t="s">
        <v>131</v>
      </c>
      <c r="G84" s="307" t="s">
        <v>131</v>
      </c>
      <c r="H84" s="307" t="s">
        <v>131</v>
      </c>
    </row>
    <row r="85" spans="2:8" ht="12.65" customHeight="1" thickBot="1">
      <c r="B85" s="833" t="s">
        <v>152</v>
      </c>
      <c r="C85" s="833"/>
      <c r="D85" s="596">
        <v>3.4299999999999997E-2</v>
      </c>
      <c r="E85" s="450" t="s">
        <v>131</v>
      </c>
      <c r="F85" s="450" t="s">
        <v>131</v>
      </c>
      <c r="G85" s="450" t="s">
        <v>131</v>
      </c>
      <c r="H85" s="450" t="s">
        <v>131</v>
      </c>
    </row>
    <row r="87" spans="2:8" ht="18.5">
      <c r="B87" s="324" t="s">
        <v>162</v>
      </c>
    </row>
    <row r="88" spans="2:8">
      <c r="B88" s="49" t="s">
        <v>162</v>
      </c>
      <c r="C88" s="88" t="s">
        <v>127</v>
      </c>
      <c r="D88" s="63">
        <v>2024</v>
      </c>
      <c r="E88" s="63">
        <v>2023</v>
      </c>
      <c r="F88" s="63">
        <v>2022</v>
      </c>
      <c r="G88" s="63">
        <v>2021</v>
      </c>
      <c r="H88" s="63">
        <v>2020</v>
      </c>
    </row>
    <row r="89" spans="2:8" ht="12.65" customHeight="1">
      <c r="B89" s="827" t="s">
        <v>163</v>
      </c>
      <c r="C89" s="827"/>
      <c r="D89" s="827"/>
      <c r="E89" s="827"/>
      <c r="F89" s="827"/>
      <c r="G89" s="827"/>
      <c r="H89" s="827"/>
    </row>
    <row r="90" spans="2:8" ht="12.65" customHeight="1">
      <c r="B90" s="804" t="s">
        <v>164</v>
      </c>
      <c r="C90" s="804"/>
      <c r="D90" s="543">
        <v>3.5999999999999997E-2</v>
      </c>
      <c r="E90" s="379">
        <v>2.8000000000000001E-2</v>
      </c>
      <c r="F90" s="451">
        <v>3.1E-2</v>
      </c>
      <c r="G90" s="451">
        <v>1.4999999999999999E-2</v>
      </c>
      <c r="H90" s="452">
        <v>1.2999999999999999E-2</v>
      </c>
    </row>
    <row r="91" spans="2:8" ht="12.65" customHeight="1">
      <c r="B91" s="827" t="s">
        <v>165</v>
      </c>
      <c r="C91" s="827"/>
      <c r="D91" s="827"/>
      <c r="E91" s="827"/>
      <c r="F91" s="827"/>
      <c r="G91" s="827"/>
      <c r="H91" s="827"/>
    </row>
    <row r="92" spans="2:8" ht="15" customHeight="1">
      <c r="B92" s="263" t="s">
        <v>166</v>
      </c>
      <c r="C92" s="90"/>
      <c r="D92" s="589">
        <v>11040</v>
      </c>
      <c r="E92" s="453">
        <f>SUM(E93:E94)</f>
        <v>10468</v>
      </c>
      <c r="F92" s="453">
        <f>SUM(F93:F94)</f>
        <v>10455</v>
      </c>
      <c r="G92" s="307" t="s">
        <v>131</v>
      </c>
      <c r="H92" s="307" t="s">
        <v>131</v>
      </c>
    </row>
    <row r="93" spans="2:8" ht="12.65" customHeight="1">
      <c r="B93" s="824" t="s">
        <v>130</v>
      </c>
      <c r="C93" s="824"/>
      <c r="D93" s="589">
        <v>6671</v>
      </c>
      <c r="E93" s="453">
        <v>6234</v>
      </c>
      <c r="F93" s="453">
        <v>6015</v>
      </c>
      <c r="G93" s="307" t="s">
        <v>131</v>
      </c>
      <c r="H93" s="307" t="s">
        <v>131</v>
      </c>
    </row>
    <row r="94" spans="2:8" ht="12.65" customHeight="1">
      <c r="B94" s="824" t="s">
        <v>132</v>
      </c>
      <c r="C94" s="824"/>
      <c r="D94" s="589">
        <v>4369</v>
      </c>
      <c r="E94" s="453">
        <v>4234</v>
      </c>
      <c r="F94" s="453">
        <v>4440</v>
      </c>
      <c r="G94" s="307" t="s">
        <v>131</v>
      </c>
      <c r="H94" s="307" t="s">
        <v>131</v>
      </c>
    </row>
    <row r="95" spans="2:8" ht="16.5" customHeight="1">
      <c r="B95" s="263" t="s">
        <v>931</v>
      </c>
      <c r="C95" s="90"/>
      <c r="D95" s="597">
        <v>660</v>
      </c>
      <c r="E95" s="453">
        <f>SUM(E96:E97)</f>
        <v>715</v>
      </c>
      <c r="F95" s="454">
        <f>SUM(F96:F97)</f>
        <v>210</v>
      </c>
      <c r="G95" s="307" t="s">
        <v>131</v>
      </c>
      <c r="H95" s="307" t="s">
        <v>131</v>
      </c>
    </row>
    <row r="96" spans="2:8" ht="12.65" customHeight="1">
      <c r="B96" s="824" t="s">
        <v>130</v>
      </c>
      <c r="C96" s="824"/>
      <c r="D96" s="597">
        <v>343</v>
      </c>
      <c r="E96" s="369">
        <v>465</v>
      </c>
      <c r="F96" s="453">
        <v>191</v>
      </c>
      <c r="G96" s="307" t="s">
        <v>131</v>
      </c>
      <c r="H96" s="307" t="s">
        <v>131</v>
      </c>
    </row>
    <row r="97" spans="2:14" ht="12.65" customHeight="1" thickBot="1">
      <c r="B97" s="825" t="s">
        <v>132</v>
      </c>
      <c r="C97" s="825"/>
      <c r="D97" s="598">
        <v>317</v>
      </c>
      <c r="E97" s="377">
        <v>250</v>
      </c>
      <c r="F97" s="455">
        <v>19</v>
      </c>
      <c r="G97" s="456" t="s">
        <v>131</v>
      </c>
      <c r="H97" s="450" t="s">
        <v>131</v>
      </c>
    </row>
    <row r="98" spans="2:14" ht="25" customHeight="1">
      <c r="B98" s="826" t="s">
        <v>1042</v>
      </c>
      <c r="C98" s="826"/>
      <c r="D98" s="826"/>
      <c r="E98" s="826"/>
      <c r="F98" s="826"/>
      <c r="G98" s="826"/>
      <c r="H98" s="826"/>
    </row>
    <row r="100" spans="2:14" ht="20.149999999999999" customHeight="1">
      <c r="B100" s="413" t="s">
        <v>168</v>
      </c>
      <c r="C100" s="19"/>
      <c r="D100" s="19"/>
      <c r="E100" s="22"/>
      <c r="F100" s="22"/>
      <c r="G100" s="22"/>
      <c r="H100" s="22"/>
      <c r="I100" s="22"/>
      <c r="J100" s="22"/>
      <c r="K100" s="22"/>
      <c r="L100" s="22"/>
      <c r="M100" s="22"/>
      <c r="N100" s="22"/>
    </row>
    <row r="101" spans="2:14" ht="21.65" customHeight="1">
      <c r="B101" s="324" t="s">
        <v>125</v>
      </c>
      <c r="C101" s="2"/>
      <c r="D101" s="2"/>
      <c r="E101" s="3"/>
      <c r="F101" s="19"/>
      <c r="G101" s="836"/>
      <c r="H101" s="836"/>
      <c r="I101" s="836"/>
      <c r="J101" s="836"/>
    </row>
    <row r="102" spans="2:14">
      <c r="B102" s="49" t="s">
        <v>126</v>
      </c>
      <c r="C102" s="88" t="s">
        <v>127</v>
      </c>
      <c r="D102" s="63">
        <v>2024</v>
      </c>
      <c r="E102" s="63">
        <v>2023</v>
      </c>
      <c r="F102" s="63">
        <v>2022</v>
      </c>
      <c r="G102" s="63">
        <v>2021</v>
      </c>
      <c r="H102" s="63">
        <v>2020</v>
      </c>
    </row>
    <row r="103" spans="2:14">
      <c r="B103" s="67" t="s">
        <v>128</v>
      </c>
      <c r="C103" s="90">
        <v>1</v>
      </c>
      <c r="D103" s="89"/>
      <c r="E103" s="89"/>
      <c r="F103" s="87"/>
      <c r="G103" s="87"/>
      <c r="H103" s="87"/>
    </row>
    <row r="104" spans="2:14">
      <c r="B104" s="72" t="s">
        <v>129</v>
      </c>
      <c r="C104" s="90"/>
      <c r="D104" s="599">
        <v>2577</v>
      </c>
      <c r="E104" s="528">
        <v>2566</v>
      </c>
      <c r="F104" s="528">
        <v>2342</v>
      </c>
      <c r="G104" s="528">
        <v>2154</v>
      </c>
      <c r="H104" s="221" t="s">
        <v>131</v>
      </c>
      <c r="I104" s="476"/>
    </row>
    <row r="105" spans="2:14">
      <c r="B105" s="326" t="s">
        <v>130</v>
      </c>
      <c r="C105" s="90"/>
      <c r="D105" s="600">
        <v>1386</v>
      </c>
      <c r="E105" s="528">
        <v>1370</v>
      </c>
      <c r="F105" s="528">
        <v>1249</v>
      </c>
      <c r="G105" s="307" t="s">
        <v>131</v>
      </c>
      <c r="H105" s="221" t="s">
        <v>131</v>
      </c>
      <c r="I105" s="476"/>
    </row>
    <row r="106" spans="2:14">
      <c r="B106" s="326" t="s">
        <v>132</v>
      </c>
      <c r="C106" s="90"/>
      <c r="D106" s="600">
        <v>1191</v>
      </c>
      <c r="E106" s="528">
        <v>1196</v>
      </c>
      <c r="F106" s="528">
        <v>1093</v>
      </c>
      <c r="G106" s="307" t="s">
        <v>131</v>
      </c>
      <c r="H106" s="221" t="s">
        <v>131</v>
      </c>
      <c r="I106" s="476"/>
    </row>
    <row r="107" spans="2:14">
      <c r="B107" s="67" t="s">
        <v>133</v>
      </c>
      <c r="C107" s="90"/>
      <c r="D107" s="482" t="s">
        <v>20</v>
      </c>
      <c r="E107" s="317"/>
      <c r="F107" s="245"/>
      <c r="G107" s="204"/>
      <c r="H107" s="245"/>
    </row>
    <row r="108" spans="2:14">
      <c r="B108" s="72" t="s">
        <v>134</v>
      </c>
      <c r="C108" s="90">
        <v>2</v>
      </c>
      <c r="D108" s="483" t="s">
        <v>20</v>
      </c>
      <c r="E108" s="318"/>
      <c r="F108" s="319"/>
      <c r="G108" s="87"/>
      <c r="H108" s="87"/>
    </row>
    <row r="109" spans="2:14">
      <c r="B109" s="51" t="s">
        <v>110</v>
      </c>
      <c r="C109" s="90"/>
      <c r="D109" s="599">
        <v>2550</v>
      </c>
      <c r="E109" s="528">
        <v>2531</v>
      </c>
      <c r="F109" s="528">
        <v>2038</v>
      </c>
      <c r="G109" s="307" t="s">
        <v>131</v>
      </c>
      <c r="H109" s="221" t="s">
        <v>131</v>
      </c>
      <c r="I109" s="476"/>
    </row>
    <row r="110" spans="2:14">
      <c r="B110" s="326" t="s">
        <v>130</v>
      </c>
      <c r="C110" s="90"/>
      <c r="D110" s="600">
        <v>1371</v>
      </c>
      <c r="E110" s="529">
        <v>1348</v>
      </c>
      <c r="F110" s="529">
        <v>1227</v>
      </c>
      <c r="G110" s="307" t="s">
        <v>131</v>
      </c>
      <c r="H110" s="221" t="s">
        <v>131</v>
      </c>
      <c r="I110" s="476"/>
    </row>
    <row r="111" spans="2:14">
      <c r="B111" s="326" t="s">
        <v>132</v>
      </c>
      <c r="C111" s="90"/>
      <c r="D111" s="600">
        <v>1179</v>
      </c>
      <c r="E111" s="529">
        <v>1183</v>
      </c>
      <c r="F111" s="529">
        <v>1081</v>
      </c>
      <c r="G111" s="307" t="s">
        <v>131</v>
      </c>
      <c r="H111" s="221" t="s">
        <v>131</v>
      </c>
      <c r="I111" s="476"/>
    </row>
    <row r="112" spans="2:14">
      <c r="B112" s="72" t="s">
        <v>135</v>
      </c>
      <c r="C112" s="90">
        <v>3</v>
      </c>
      <c r="D112" s="482" t="s">
        <v>20</v>
      </c>
      <c r="E112" s="316"/>
      <c r="F112" s="285"/>
      <c r="G112" s="245"/>
      <c r="H112" s="204"/>
    </row>
    <row r="113" spans="2:9">
      <c r="B113" s="51" t="s">
        <v>110</v>
      </c>
      <c r="C113" s="90"/>
      <c r="D113" s="601">
        <v>27</v>
      </c>
      <c r="E113" s="529">
        <v>35</v>
      </c>
      <c r="F113" s="529">
        <v>34</v>
      </c>
      <c r="G113" s="307" t="s">
        <v>131</v>
      </c>
      <c r="H113" s="221" t="s">
        <v>131</v>
      </c>
      <c r="I113" s="476"/>
    </row>
    <row r="114" spans="2:9">
      <c r="B114" s="326" t="s">
        <v>130</v>
      </c>
      <c r="C114" s="90"/>
      <c r="D114" s="601">
        <v>15</v>
      </c>
      <c r="E114" s="529">
        <v>22</v>
      </c>
      <c r="F114" s="529">
        <v>22</v>
      </c>
      <c r="G114" s="307" t="s">
        <v>131</v>
      </c>
      <c r="H114" s="221" t="s">
        <v>131</v>
      </c>
      <c r="I114" s="476"/>
    </row>
    <row r="115" spans="2:9">
      <c r="B115" s="326" t="s">
        <v>132</v>
      </c>
      <c r="C115" s="90"/>
      <c r="D115" s="601">
        <v>12</v>
      </c>
      <c r="E115" s="529">
        <v>13</v>
      </c>
      <c r="F115" s="529">
        <v>12</v>
      </c>
      <c r="G115" s="307" t="s">
        <v>131</v>
      </c>
      <c r="H115" s="221" t="s">
        <v>131</v>
      </c>
      <c r="I115" s="476"/>
    </row>
    <row r="116" spans="2:9">
      <c r="B116" s="72" t="s">
        <v>136</v>
      </c>
      <c r="C116" s="90"/>
      <c r="D116" s="482" t="s">
        <v>20</v>
      </c>
      <c r="E116" s="316"/>
      <c r="F116" s="285"/>
      <c r="G116" s="245"/>
      <c r="H116" s="204"/>
    </row>
    <row r="117" spans="2:9">
      <c r="B117" s="51" t="s">
        <v>110</v>
      </c>
      <c r="C117" s="90"/>
      <c r="D117" s="601" t="s">
        <v>591</v>
      </c>
      <c r="E117" s="307" t="s">
        <v>569</v>
      </c>
      <c r="F117" s="307" t="s">
        <v>569</v>
      </c>
      <c r="G117" s="307" t="s">
        <v>569</v>
      </c>
      <c r="H117" s="307" t="s">
        <v>569</v>
      </c>
    </row>
    <row r="118" spans="2:9">
      <c r="B118" s="326" t="s">
        <v>130</v>
      </c>
      <c r="C118" s="90"/>
      <c r="D118" s="601" t="s">
        <v>591</v>
      </c>
      <c r="E118" s="307" t="s">
        <v>569</v>
      </c>
      <c r="F118" s="307" t="s">
        <v>569</v>
      </c>
      <c r="G118" s="307" t="s">
        <v>569</v>
      </c>
      <c r="H118" s="307" t="s">
        <v>569</v>
      </c>
    </row>
    <row r="119" spans="2:9">
      <c r="B119" s="326" t="s">
        <v>132</v>
      </c>
      <c r="C119" s="90"/>
      <c r="D119" s="601" t="s">
        <v>591</v>
      </c>
      <c r="E119" s="307" t="s">
        <v>569</v>
      </c>
      <c r="F119" s="307" t="s">
        <v>569</v>
      </c>
      <c r="G119" s="307" t="s">
        <v>569</v>
      </c>
      <c r="H119" s="307" t="s">
        <v>569</v>
      </c>
    </row>
    <row r="120" spans="2:9">
      <c r="B120" s="72" t="s">
        <v>137</v>
      </c>
      <c r="C120" s="90">
        <v>2</v>
      </c>
      <c r="D120" s="602" t="s">
        <v>20</v>
      </c>
      <c r="E120" s="316"/>
      <c r="F120" s="285"/>
      <c r="G120" s="245"/>
      <c r="H120" s="204"/>
    </row>
    <row r="121" spans="2:9">
      <c r="B121" s="51" t="s">
        <v>110</v>
      </c>
      <c r="C121" s="90"/>
      <c r="D121" s="599">
        <v>2229</v>
      </c>
      <c r="E121" s="528">
        <v>2249</v>
      </c>
      <c r="F121" s="528">
        <v>2033</v>
      </c>
      <c r="G121" s="528">
        <v>1886</v>
      </c>
      <c r="H121" s="221" t="s">
        <v>131</v>
      </c>
      <c r="I121" s="476"/>
    </row>
    <row r="122" spans="2:9">
      <c r="B122" s="326" t="s">
        <v>130</v>
      </c>
      <c r="C122" s="90"/>
      <c r="D122" s="600">
        <v>1085</v>
      </c>
      <c r="E122" s="307" t="s">
        <v>131</v>
      </c>
      <c r="F122" s="529">
        <v>973</v>
      </c>
      <c r="G122" s="307" t="s">
        <v>131</v>
      </c>
      <c r="H122" s="221" t="s">
        <v>131</v>
      </c>
      <c r="I122" s="476"/>
    </row>
    <row r="123" spans="2:9">
      <c r="B123" s="326" t="s">
        <v>132</v>
      </c>
      <c r="C123" s="90"/>
      <c r="D123" s="600">
        <v>1144</v>
      </c>
      <c r="E123" s="307" t="s">
        <v>131</v>
      </c>
      <c r="F123" s="529">
        <v>1060</v>
      </c>
      <c r="G123" s="307" t="s">
        <v>131</v>
      </c>
      <c r="H123" s="221" t="s">
        <v>131</v>
      </c>
      <c r="I123" s="476"/>
    </row>
    <row r="124" spans="2:9">
      <c r="B124" s="72" t="s">
        <v>138</v>
      </c>
      <c r="C124" s="90">
        <v>4</v>
      </c>
      <c r="D124" s="602" t="s">
        <v>20</v>
      </c>
      <c r="E124" s="316"/>
      <c r="F124" s="221"/>
      <c r="G124" s="221"/>
      <c r="H124" s="221"/>
    </row>
    <row r="125" spans="2:9">
      <c r="B125" s="51" t="s">
        <v>110</v>
      </c>
      <c r="C125" s="90"/>
      <c r="D125" s="601">
        <v>348</v>
      </c>
      <c r="E125" s="529">
        <v>317</v>
      </c>
      <c r="F125" s="529">
        <v>309</v>
      </c>
      <c r="G125" s="529">
        <v>268</v>
      </c>
      <c r="H125" s="307" t="s">
        <v>131</v>
      </c>
      <c r="I125" s="476"/>
    </row>
    <row r="126" spans="2:9">
      <c r="B126" s="326" t="s">
        <v>130</v>
      </c>
      <c r="C126" s="90"/>
      <c r="D126" s="601">
        <v>301</v>
      </c>
      <c r="E126" s="307" t="s">
        <v>131</v>
      </c>
      <c r="F126" s="529">
        <v>276</v>
      </c>
      <c r="G126" s="307" t="s">
        <v>131</v>
      </c>
      <c r="H126" s="307" t="s">
        <v>131</v>
      </c>
      <c r="I126" s="476"/>
    </row>
    <row r="127" spans="2:9">
      <c r="B127" s="326" t="s">
        <v>132</v>
      </c>
      <c r="C127" s="90"/>
      <c r="D127" s="601">
        <v>47</v>
      </c>
      <c r="E127" s="307" t="s">
        <v>131</v>
      </c>
      <c r="F127" s="529">
        <v>33</v>
      </c>
      <c r="G127" s="307" t="s">
        <v>131</v>
      </c>
      <c r="H127" s="307" t="s">
        <v>131</v>
      </c>
      <c r="I127" s="476"/>
    </row>
    <row r="128" spans="2:9">
      <c r="B128" s="67" t="s">
        <v>139</v>
      </c>
      <c r="C128" s="90"/>
      <c r="D128" s="602" t="s">
        <v>20</v>
      </c>
      <c r="E128" s="221"/>
      <c r="F128" s="221"/>
      <c r="G128" s="221"/>
      <c r="H128" s="221"/>
    </row>
    <row r="129" spans="2:10" ht="13" thickBot="1">
      <c r="B129" s="51" t="s">
        <v>139</v>
      </c>
      <c r="C129" s="90">
        <v>5</v>
      </c>
      <c r="D129" s="600">
        <v>1332</v>
      </c>
      <c r="E129" s="307" t="s">
        <v>131</v>
      </c>
      <c r="F129" s="307" t="s">
        <v>131</v>
      </c>
      <c r="G129" s="307" t="s">
        <v>131</v>
      </c>
      <c r="H129" s="221" t="s">
        <v>131</v>
      </c>
    </row>
    <row r="130" spans="2:10" ht="198" customHeight="1" thickTop="1">
      <c r="B130" s="837" t="s">
        <v>1129</v>
      </c>
      <c r="C130" s="837"/>
      <c r="D130" s="837"/>
      <c r="E130" s="837"/>
      <c r="F130" s="837"/>
      <c r="G130" s="837"/>
      <c r="H130" s="837"/>
    </row>
    <row r="132" spans="2:10" ht="18.5">
      <c r="B132" s="325" t="s">
        <v>140</v>
      </c>
    </row>
    <row r="133" spans="2:10">
      <c r="B133" s="49" t="s">
        <v>141</v>
      </c>
      <c r="C133" s="88" t="s">
        <v>127</v>
      </c>
      <c r="D133" s="63">
        <v>2024</v>
      </c>
      <c r="E133" s="63">
        <v>2023</v>
      </c>
      <c r="F133" s="63">
        <v>2022</v>
      </c>
      <c r="G133" s="63">
        <v>2021</v>
      </c>
      <c r="H133" s="63">
        <v>2020</v>
      </c>
    </row>
    <row r="134" spans="2:10" ht="12.65" customHeight="1">
      <c r="B134" s="804" t="s">
        <v>142</v>
      </c>
      <c r="C134" s="804"/>
      <c r="D134" s="603">
        <v>510</v>
      </c>
      <c r="E134" s="530">
        <v>805</v>
      </c>
      <c r="F134" s="530">
        <v>767</v>
      </c>
      <c r="G134" s="530">
        <v>501</v>
      </c>
      <c r="H134" s="307" t="s">
        <v>131</v>
      </c>
      <c r="I134" s="476"/>
    </row>
    <row r="135" spans="2:10" ht="12.65" customHeight="1">
      <c r="B135" s="820" t="s">
        <v>1174</v>
      </c>
      <c r="C135" s="820"/>
      <c r="D135" s="732">
        <v>0.19800000000000001</v>
      </c>
      <c r="E135" s="735">
        <v>0.32500000000000001</v>
      </c>
      <c r="F135" s="735">
        <v>0.34</v>
      </c>
      <c r="G135" s="735">
        <v>0.23899999999999999</v>
      </c>
      <c r="H135" s="307" t="s">
        <v>131</v>
      </c>
      <c r="I135" s="476"/>
      <c r="J135" s="162"/>
    </row>
    <row r="136" spans="2:10" ht="12.65" customHeight="1">
      <c r="B136" s="821" t="s">
        <v>1170</v>
      </c>
      <c r="C136" s="821"/>
      <c r="D136" s="821"/>
      <c r="E136" s="822"/>
      <c r="F136" s="823"/>
      <c r="G136" s="823"/>
      <c r="H136" s="821"/>
      <c r="J136" s="162"/>
    </row>
    <row r="137" spans="2:10" ht="12.65" customHeight="1">
      <c r="B137" s="820" t="s">
        <v>143</v>
      </c>
      <c r="C137" s="820"/>
      <c r="D137" s="603">
        <v>264</v>
      </c>
      <c r="E137" s="530">
        <v>422</v>
      </c>
      <c r="F137" s="530">
        <v>393</v>
      </c>
      <c r="G137" s="307" t="s">
        <v>131</v>
      </c>
      <c r="H137" s="307" t="s">
        <v>131</v>
      </c>
      <c r="I137" s="476"/>
    </row>
    <row r="138" spans="2:10" ht="12.65" customHeight="1">
      <c r="B138" s="820" t="s">
        <v>144</v>
      </c>
      <c r="C138" s="820"/>
      <c r="D138" s="732">
        <v>0.191</v>
      </c>
      <c r="E138" s="735">
        <v>0.32</v>
      </c>
      <c r="F138" s="735">
        <v>0.32300000000000001</v>
      </c>
      <c r="G138" s="307" t="s">
        <v>131</v>
      </c>
      <c r="H138" s="307" t="s">
        <v>131</v>
      </c>
      <c r="I138" s="476"/>
    </row>
    <row r="139" spans="2:10" ht="12.65" customHeight="1">
      <c r="B139" s="820" t="s">
        <v>132</v>
      </c>
      <c r="C139" s="820"/>
      <c r="D139" s="605">
        <v>246</v>
      </c>
      <c r="E139" s="531">
        <v>383</v>
      </c>
      <c r="F139" s="531">
        <v>374</v>
      </c>
      <c r="G139" s="307" t="s">
        <v>131</v>
      </c>
      <c r="H139" s="307" t="s">
        <v>131</v>
      </c>
      <c r="I139" s="476"/>
      <c r="J139" s="162"/>
    </row>
    <row r="140" spans="2:10" ht="12.65" customHeight="1">
      <c r="B140" s="820" t="s">
        <v>145</v>
      </c>
      <c r="C140" s="820"/>
      <c r="D140" s="732">
        <v>0.20599999999999999</v>
      </c>
      <c r="E140" s="735">
        <v>0.33</v>
      </c>
      <c r="F140" s="735">
        <v>0.3634</v>
      </c>
      <c r="G140" s="307" t="s">
        <v>131</v>
      </c>
      <c r="H140" s="307" t="s">
        <v>131</v>
      </c>
      <c r="I140" s="476"/>
      <c r="J140" s="162"/>
    </row>
    <row r="141" spans="2:10" ht="12.65" customHeight="1">
      <c r="B141" s="821" t="s">
        <v>146</v>
      </c>
      <c r="C141" s="821"/>
      <c r="D141" s="821"/>
      <c r="E141" s="822"/>
      <c r="F141" s="822"/>
      <c r="G141" s="822"/>
      <c r="H141" s="821"/>
      <c r="J141" s="162"/>
    </row>
    <row r="142" spans="2:10" ht="12.65" customHeight="1">
      <c r="B142" s="820" t="s">
        <v>147</v>
      </c>
      <c r="C142" s="820"/>
      <c r="D142" s="603">
        <v>282</v>
      </c>
      <c r="E142" s="530">
        <v>434</v>
      </c>
      <c r="F142" s="530">
        <v>395</v>
      </c>
      <c r="G142" s="307" t="s">
        <v>131</v>
      </c>
      <c r="H142" s="307" t="s">
        <v>131</v>
      </c>
      <c r="I142" s="476"/>
      <c r="J142" s="162"/>
    </row>
    <row r="143" spans="2:10" ht="12.65" customHeight="1">
      <c r="B143" s="820" t="s">
        <v>148</v>
      </c>
      <c r="C143" s="820"/>
      <c r="D143" s="732">
        <v>0.55289999999999995</v>
      </c>
      <c r="E143" s="307" t="s">
        <v>131</v>
      </c>
      <c r="F143" s="307" t="s">
        <v>131</v>
      </c>
      <c r="G143" s="307" t="s">
        <v>131</v>
      </c>
      <c r="H143" s="307" t="s">
        <v>131</v>
      </c>
      <c r="I143" s="476"/>
      <c r="J143" s="162"/>
    </row>
    <row r="144" spans="2:10" ht="12.65" customHeight="1">
      <c r="B144" s="820" t="s">
        <v>149</v>
      </c>
      <c r="C144" s="820"/>
      <c r="D144" s="603">
        <v>187</v>
      </c>
      <c r="E144" s="530">
        <v>325</v>
      </c>
      <c r="F144" s="530">
        <v>319</v>
      </c>
      <c r="G144" s="307" t="s">
        <v>131</v>
      </c>
      <c r="H144" s="307" t="s">
        <v>131</v>
      </c>
      <c r="I144" s="476"/>
    </row>
    <row r="145" spans="2:10" ht="12.65" customHeight="1">
      <c r="B145" s="820" t="s">
        <v>150</v>
      </c>
      <c r="C145" s="820"/>
      <c r="D145" s="732">
        <v>0.36670000000000003</v>
      </c>
      <c r="E145" s="735">
        <v>0.217</v>
      </c>
      <c r="F145" s="735">
        <v>0.25</v>
      </c>
      <c r="G145" s="307" t="s">
        <v>131</v>
      </c>
      <c r="H145" s="307" t="s">
        <v>131</v>
      </c>
      <c r="I145" s="476"/>
    </row>
    <row r="146" spans="2:10" ht="12.65" customHeight="1">
      <c r="B146" s="820" t="s">
        <v>151</v>
      </c>
      <c r="C146" s="820"/>
      <c r="D146" s="603">
        <v>41</v>
      </c>
      <c r="E146" s="530">
        <v>46</v>
      </c>
      <c r="F146" s="530">
        <v>53</v>
      </c>
      <c r="G146" s="307" t="s">
        <v>131</v>
      </c>
      <c r="H146" s="307" t="s">
        <v>131</v>
      </c>
      <c r="I146" s="476"/>
      <c r="J146" s="162"/>
    </row>
    <row r="147" spans="2:10" ht="12.65" customHeight="1" thickBot="1">
      <c r="B147" s="829" t="s">
        <v>152</v>
      </c>
      <c r="C147" s="829"/>
      <c r="D147" s="596">
        <v>8.0399999999999999E-2</v>
      </c>
      <c r="E147" s="771">
        <v>0.13200000000000001</v>
      </c>
      <c r="F147" s="771">
        <v>0.18</v>
      </c>
      <c r="G147" s="450" t="s">
        <v>131</v>
      </c>
      <c r="H147" s="450" t="s">
        <v>131</v>
      </c>
      <c r="I147" s="476"/>
      <c r="J147" s="162"/>
    </row>
    <row r="148" spans="2:10" ht="14.5" customHeight="1"/>
    <row r="149" spans="2:10" ht="18.5">
      <c r="B149" s="324" t="s">
        <v>153</v>
      </c>
      <c r="C149" s="110"/>
      <c r="D149" s="110"/>
      <c r="E149" s="110"/>
      <c r="F149" s="110"/>
      <c r="G149" s="110"/>
    </row>
    <row r="150" spans="2:10">
      <c r="B150" s="49" t="s">
        <v>154</v>
      </c>
      <c r="C150" s="88" t="s">
        <v>127</v>
      </c>
      <c r="D150" s="63">
        <v>2024</v>
      </c>
      <c r="E150" s="63">
        <v>2023</v>
      </c>
      <c r="F150" s="63">
        <v>2022</v>
      </c>
      <c r="G150" s="63">
        <v>2021</v>
      </c>
      <c r="H150" s="63">
        <v>2020</v>
      </c>
    </row>
    <row r="151" spans="2:10">
      <c r="B151" s="804" t="s">
        <v>155</v>
      </c>
      <c r="C151" s="804"/>
      <c r="D151" s="603">
        <v>498</v>
      </c>
      <c r="E151" s="530">
        <v>581</v>
      </c>
      <c r="F151" s="530">
        <v>579</v>
      </c>
      <c r="G151" s="307" t="s">
        <v>131</v>
      </c>
      <c r="H151" s="307" t="s">
        <v>131</v>
      </c>
      <c r="I151" s="476"/>
    </row>
    <row r="152" spans="2:10" ht="12.65" customHeight="1">
      <c r="B152" s="117" t="s">
        <v>1168</v>
      </c>
      <c r="C152" s="90"/>
      <c r="D152" s="732">
        <v>0.193</v>
      </c>
      <c r="E152" s="735">
        <v>0.23499999999999999</v>
      </c>
      <c r="F152" s="735">
        <v>0.25790000000000002</v>
      </c>
      <c r="G152" s="735">
        <v>0.16400000000000001</v>
      </c>
      <c r="H152" s="307" t="s">
        <v>131</v>
      </c>
      <c r="I152" s="476"/>
    </row>
    <row r="153" spans="2:10" ht="12.65" customHeight="1">
      <c r="B153" s="117" t="s">
        <v>156</v>
      </c>
      <c r="C153" s="90"/>
      <c r="D153" s="732">
        <v>0.80700000000000005</v>
      </c>
      <c r="E153" s="735">
        <v>0.83899999999999997</v>
      </c>
      <c r="F153" s="735">
        <v>0.81289999999999996</v>
      </c>
      <c r="G153" s="735">
        <v>0.83599999999999997</v>
      </c>
      <c r="H153" s="307" t="s">
        <v>131</v>
      </c>
      <c r="I153" s="476"/>
    </row>
    <row r="154" spans="2:10" ht="12.65" customHeight="1">
      <c r="B154" s="821" t="s">
        <v>1172</v>
      </c>
      <c r="C154" s="821"/>
      <c r="D154" s="821"/>
      <c r="E154" s="823"/>
      <c r="F154" s="823"/>
      <c r="G154" s="823"/>
      <c r="H154" s="821"/>
    </row>
    <row r="155" spans="2:10" ht="12.65" customHeight="1">
      <c r="B155" s="820" t="s">
        <v>143</v>
      </c>
      <c r="C155" s="820"/>
      <c r="D155" s="603">
        <v>248</v>
      </c>
      <c r="E155" s="530">
        <v>301</v>
      </c>
      <c r="F155" s="530">
        <v>316</v>
      </c>
      <c r="G155" s="307" t="s">
        <v>131</v>
      </c>
      <c r="H155" s="307" t="s">
        <v>131</v>
      </c>
      <c r="I155" s="476"/>
    </row>
    <row r="156" spans="2:10" ht="12.65" customHeight="1">
      <c r="B156" s="820" t="s">
        <v>144</v>
      </c>
      <c r="C156" s="820"/>
      <c r="D156" s="732">
        <v>0.18</v>
      </c>
      <c r="E156" s="735">
        <v>0.22850000000000001</v>
      </c>
      <c r="F156" s="735">
        <v>0.26</v>
      </c>
      <c r="G156" s="307" t="s">
        <v>131</v>
      </c>
      <c r="H156" s="307" t="s">
        <v>131</v>
      </c>
      <c r="I156" s="476"/>
    </row>
    <row r="157" spans="2:10" ht="12.65" customHeight="1">
      <c r="B157" s="820" t="s">
        <v>132</v>
      </c>
      <c r="C157" s="820"/>
      <c r="D157" s="605">
        <v>250</v>
      </c>
      <c r="E157" s="531">
        <v>280</v>
      </c>
      <c r="F157" s="531">
        <v>263</v>
      </c>
      <c r="G157" s="307" t="s">
        <v>131</v>
      </c>
      <c r="H157" s="307" t="s">
        <v>131</v>
      </c>
      <c r="I157" s="476"/>
    </row>
    <row r="158" spans="2:10" ht="12.65" customHeight="1">
      <c r="B158" s="820" t="s">
        <v>145</v>
      </c>
      <c r="C158" s="820"/>
      <c r="D158" s="732">
        <v>0.20899999999999999</v>
      </c>
      <c r="E158" s="735">
        <v>0.2414</v>
      </c>
      <c r="F158" s="735">
        <v>0.25600000000000001</v>
      </c>
      <c r="G158" s="307" t="s">
        <v>131</v>
      </c>
      <c r="H158" s="307" t="s">
        <v>131</v>
      </c>
      <c r="I158" s="476"/>
    </row>
    <row r="159" spans="2:10" ht="12.65" customHeight="1">
      <c r="B159" s="821" t="s">
        <v>157</v>
      </c>
      <c r="C159" s="821"/>
      <c r="D159" s="821"/>
      <c r="E159" s="823"/>
      <c r="F159" s="823"/>
      <c r="G159" s="823"/>
      <c r="H159" s="821"/>
    </row>
    <row r="160" spans="2:10" ht="12.65" customHeight="1">
      <c r="B160" s="820" t="s">
        <v>147</v>
      </c>
      <c r="C160" s="820"/>
      <c r="D160" s="603">
        <v>235</v>
      </c>
      <c r="E160" s="530">
        <v>233</v>
      </c>
      <c r="F160" s="530">
        <v>238</v>
      </c>
      <c r="G160" s="307" t="s">
        <v>131</v>
      </c>
      <c r="H160" s="307" t="s">
        <v>131</v>
      </c>
      <c r="I160" s="476"/>
    </row>
    <row r="161" spans="2:9" ht="12.65" customHeight="1">
      <c r="B161" s="820" t="s">
        <v>148</v>
      </c>
      <c r="C161" s="820"/>
      <c r="D161" s="732">
        <v>0.47199999999999998</v>
      </c>
      <c r="E161" s="307" t="s">
        <v>131</v>
      </c>
      <c r="F161" s="307" t="s">
        <v>131</v>
      </c>
      <c r="G161" s="307" t="s">
        <v>131</v>
      </c>
      <c r="H161" s="307" t="s">
        <v>131</v>
      </c>
      <c r="I161" s="476"/>
    </row>
    <row r="162" spans="2:9" ht="12.65" customHeight="1">
      <c r="B162" s="820" t="s">
        <v>149</v>
      </c>
      <c r="C162" s="820"/>
      <c r="D162" s="605">
        <v>225</v>
      </c>
      <c r="E162" s="531">
        <v>294</v>
      </c>
      <c r="F162" s="531">
        <v>279</v>
      </c>
      <c r="G162" s="307" t="s">
        <v>131</v>
      </c>
      <c r="H162" s="307" t="s">
        <v>131</v>
      </c>
      <c r="I162" s="476"/>
    </row>
    <row r="163" spans="2:9" ht="12.65" customHeight="1">
      <c r="B163" s="820" t="s">
        <v>150</v>
      </c>
      <c r="C163" s="820"/>
      <c r="D163" s="732">
        <v>0.45200000000000001</v>
      </c>
      <c r="E163" s="307" t="s">
        <v>131</v>
      </c>
      <c r="F163" s="307" t="s">
        <v>131</v>
      </c>
      <c r="G163" s="307" t="s">
        <v>131</v>
      </c>
      <c r="H163" s="307" t="s">
        <v>131</v>
      </c>
      <c r="I163" s="476"/>
    </row>
    <row r="164" spans="2:9" ht="12.65" customHeight="1">
      <c r="B164" s="828" t="s">
        <v>151</v>
      </c>
      <c r="C164" s="828"/>
      <c r="D164" s="606">
        <v>38</v>
      </c>
      <c r="E164" s="532">
        <v>54</v>
      </c>
      <c r="F164" s="532">
        <v>62</v>
      </c>
      <c r="G164" s="307" t="s">
        <v>131</v>
      </c>
      <c r="H164" s="307" t="s">
        <v>131</v>
      </c>
      <c r="I164" s="476"/>
    </row>
    <row r="165" spans="2:9" ht="12.65" customHeight="1">
      <c r="B165" s="820" t="s">
        <v>152</v>
      </c>
      <c r="C165" s="820"/>
      <c r="D165" s="733">
        <v>7.5999999999999998E-2</v>
      </c>
      <c r="E165" s="307" t="s">
        <v>131</v>
      </c>
      <c r="F165" s="307" t="s">
        <v>131</v>
      </c>
      <c r="G165" s="307" t="s">
        <v>131</v>
      </c>
      <c r="H165" s="307" t="s">
        <v>131</v>
      </c>
      <c r="I165" s="476"/>
    </row>
    <row r="166" spans="2:9" ht="12.65" customHeight="1">
      <c r="B166" s="821" t="s">
        <v>158</v>
      </c>
      <c r="C166" s="821"/>
      <c r="D166" s="821"/>
      <c r="E166" s="823"/>
      <c r="F166" s="823"/>
      <c r="G166" s="823"/>
      <c r="H166" s="821"/>
    </row>
    <row r="167" spans="2:9" ht="12.65" customHeight="1">
      <c r="B167" s="820" t="s">
        <v>159</v>
      </c>
      <c r="C167" s="820"/>
      <c r="D167" s="603">
        <v>311</v>
      </c>
      <c r="E167" s="530">
        <v>424</v>
      </c>
      <c r="F167" s="530">
        <v>464</v>
      </c>
      <c r="G167" s="530">
        <v>287</v>
      </c>
      <c r="H167" s="307" t="s">
        <v>131</v>
      </c>
      <c r="I167" s="476"/>
    </row>
    <row r="168" spans="2:9" ht="12.65" customHeight="1">
      <c r="B168" s="820" t="s">
        <v>160</v>
      </c>
      <c r="C168" s="820"/>
      <c r="D168" s="732">
        <v>0.121</v>
      </c>
      <c r="E168" s="307" t="s">
        <v>131</v>
      </c>
      <c r="F168" s="307" t="s">
        <v>131</v>
      </c>
      <c r="G168" s="307" t="s">
        <v>131</v>
      </c>
      <c r="H168" s="307" t="s">
        <v>131</v>
      </c>
    </row>
    <row r="169" spans="2:9" ht="12.65" customHeight="1">
      <c r="B169" s="820" t="s">
        <v>143</v>
      </c>
      <c r="C169" s="820"/>
      <c r="D169" s="605">
        <v>173</v>
      </c>
      <c r="E169" s="531">
        <v>230</v>
      </c>
      <c r="F169" s="531">
        <v>264</v>
      </c>
      <c r="G169" s="307" t="s">
        <v>131</v>
      </c>
      <c r="H169" s="307" t="s">
        <v>131</v>
      </c>
      <c r="I169" s="476"/>
    </row>
    <row r="170" spans="2:9" ht="12.65" customHeight="1">
      <c r="B170" s="820" t="s">
        <v>144</v>
      </c>
      <c r="C170" s="820"/>
      <c r="D170" s="732">
        <v>0.55600000000000005</v>
      </c>
      <c r="E170" s="307" t="s">
        <v>131</v>
      </c>
      <c r="F170" s="307" t="s">
        <v>131</v>
      </c>
      <c r="G170" s="307" t="s">
        <v>131</v>
      </c>
      <c r="H170" s="307" t="s">
        <v>131</v>
      </c>
    </row>
    <row r="171" spans="2:9" ht="12.65" customHeight="1">
      <c r="B171" s="820" t="s">
        <v>132</v>
      </c>
      <c r="C171" s="820"/>
      <c r="D171" s="605">
        <v>138</v>
      </c>
      <c r="E171" s="531">
        <v>194</v>
      </c>
      <c r="F171" s="531">
        <v>200</v>
      </c>
      <c r="G171" s="307" t="s">
        <v>131</v>
      </c>
      <c r="H171" s="307" t="s">
        <v>131</v>
      </c>
      <c r="I171" s="476"/>
    </row>
    <row r="172" spans="2:9" ht="12.65" customHeight="1">
      <c r="B172" s="820" t="s">
        <v>145</v>
      </c>
      <c r="C172" s="820"/>
      <c r="D172" s="604">
        <v>0.44400000000000001</v>
      </c>
      <c r="E172" s="307" t="s">
        <v>131</v>
      </c>
      <c r="F172" s="307" t="s">
        <v>131</v>
      </c>
      <c r="G172" s="307" t="s">
        <v>131</v>
      </c>
      <c r="H172" s="307" t="s">
        <v>131</v>
      </c>
    </row>
    <row r="173" spans="2:9" ht="12.65" customHeight="1">
      <c r="B173" s="821" t="s">
        <v>161</v>
      </c>
      <c r="C173" s="821"/>
      <c r="D173" s="821"/>
      <c r="E173" s="823"/>
      <c r="F173" s="823"/>
      <c r="G173" s="823"/>
      <c r="H173" s="821"/>
    </row>
    <row r="174" spans="2:9" ht="12.65" customHeight="1">
      <c r="B174" s="820" t="s">
        <v>147</v>
      </c>
      <c r="C174" s="820"/>
      <c r="D174" s="603">
        <v>139</v>
      </c>
      <c r="E174" s="307" t="s">
        <v>131</v>
      </c>
      <c r="F174" s="307" t="s">
        <v>131</v>
      </c>
      <c r="G174" s="307" t="s">
        <v>131</v>
      </c>
      <c r="H174" s="307" t="s">
        <v>131</v>
      </c>
    </row>
    <row r="175" spans="2:9" ht="12.65" customHeight="1">
      <c r="B175" s="820" t="s">
        <v>148</v>
      </c>
      <c r="C175" s="820"/>
      <c r="D175" s="732">
        <v>0.44700000000000001</v>
      </c>
      <c r="E175" s="307" t="s">
        <v>131</v>
      </c>
      <c r="F175" s="307" t="s">
        <v>131</v>
      </c>
      <c r="G175" s="307" t="s">
        <v>131</v>
      </c>
      <c r="H175" s="307" t="s">
        <v>131</v>
      </c>
    </row>
    <row r="176" spans="2:9" ht="12.65" customHeight="1">
      <c r="B176" s="820" t="s">
        <v>149</v>
      </c>
      <c r="C176" s="820"/>
      <c r="D176" s="605">
        <v>146</v>
      </c>
      <c r="E176" s="307" t="s">
        <v>131</v>
      </c>
      <c r="F176" s="307" t="s">
        <v>131</v>
      </c>
      <c r="G176" s="307" t="s">
        <v>131</v>
      </c>
      <c r="H176" s="307" t="s">
        <v>131</v>
      </c>
    </row>
    <row r="177" spans="2:9" ht="12.65" customHeight="1">
      <c r="B177" s="820" t="s">
        <v>150</v>
      </c>
      <c r="C177" s="820"/>
      <c r="D177" s="732">
        <v>0.46899999999999997</v>
      </c>
      <c r="E177" s="307" t="s">
        <v>131</v>
      </c>
      <c r="F177" s="307" t="s">
        <v>131</v>
      </c>
      <c r="G177" s="307" t="s">
        <v>131</v>
      </c>
      <c r="H177" s="307" t="s">
        <v>131</v>
      </c>
    </row>
    <row r="178" spans="2:9" ht="12.65" customHeight="1">
      <c r="B178" s="828" t="s">
        <v>151</v>
      </c>
      <c r="C178" s="828"/>
      <c r="D178" s="606">
        <v>26</v>
      </c>
      <c r="E178" s="307" t="s">
        <v>131</v>
      </c>
      <c r="F178" s="307" t="s">
        <v>131</v>
      </c>
      <c r="G178" s="307" t="s">
        <v>131</v>
      </c>
      <c r="H178" s="307" t="s">
        <v>131</v>
      </c>
    </row>
    <row r="179" spans="2:9" ht="12.65" customHeight="1" thickBot="1">
      <c r="B179" s="833" t="s">
        <v>152</v>
      </c>
      <c r="C179" s="833"/>
      <c r="D179" s="596">
        <v>8.4000000000000005E-2</v>
      </c>
      <c r="E179" s="450" t="s">
        <v>131</v>
      </c>
      <c r="F179" s="450" t="s">
        <v>131</v>
      </c>
      <c r="G179" s="450" t="s">
        <v>131</v>
      </c>
      <c r="H179" s="450" t="s">
        <v>131</v>
      </c>
    </row>
    <row r="180" spans="2:9" ht="12.65" customHeight="1"/>
    <row r="181" spans="2:9" ht="20.5" customHeight="1">
      <c r="B181" s="324" t="s">
        <v>162</v>
      </c>
    </row>
    <row r="182" spans="2:9">
      <c r="B182" s="49" t="s">
        <v>162</v>
      </c>
      <c r="C182" s="88" t="s">
        <v>127</v>
      </c>
      <c r="D182" s="63">
        <v>2024</v>
      </c>
      <c r="E182" s="63">
        <v>2023</v>
      </c>
      <c r="F182" s="63">
        <v>2022</v>
      </c>
      <c r="G182" s="63">
        <v>2021</v>
      </c>
      <c r="H182" s="63">
        <v>2020</v>
      </c>
    </row>
    <row r="183" spans="2:9">
      <c r="B183" s="827" t="s">
        <v>163</v>
      </c>
      <c r="C183" s="827"/>
      <c r="D183" s="827"/>
      <c r="E183" s="827"/>
      <c r="F183" s="827"/>
      <c r="G183" s="827"/>
      <c r="H183" s="827"/>
    </row>
    <row r="184" spans="2:9">
      <c r="B184" s="804" t="s">
        <v>164</v>
      </c>
      <c r="C184" s="804"/>
      <c r="D184" s="733">
        <v>3.3000000000000002E-2</v>
      </c>
      <c r="E184" s="736">
        <v>2.93E-2</v>
      </c>
      <c r="F184" s="736">
        <v>3.27E-2</v>
      </c>
      <c r="G184" s="736">
        <v>2.3E-2</v>
      </c>
      <c r="H184" s="307" t="s">
        <v>131</v>
      </c>
      <c r="I184" s="476"/>
    </row>
    <row r="185" spans="2:9" ht="12.65" customHeight="1">
      <c r="B185" s="827" t="s">
        <v>165</v>
      </c>
      <c r="C185" s="827"/>
      <c r="D185" s="827"/>
      <c r="E185" s="827"/>
      <c r="F185" s="827"/>
      <c r="G185" s="827"/>
      <c r="H185" s="827"/>
    </row>
    <row r="186" spans="2:9" ht="12.65" customHeight="1">
      <c r="B186" s="263" t="s">
        <v>166</v>
      </c>
      <c r="C186" s="90"/>
      <c r="D186" s="772">
        <v>2577</v>
      </c>
      <c r="E186" s="830">
        <v>1</v>
      </c>
      <c r="F186" s="830">
        <v>1</v>
      </c>
      <c r="G186" s="307" t="s">
        <v>131</v>
      </c>
      <c r="H186" s="307" t="s">
        <v>131</v>
      </c>
      <c r="I186" s="476"/>
    </row>
    <row r="187" spans="2:9" ht="12.65" customHeight="1">
      <c r="B187" s="824" t="s">
        <v>130</v>
      </c>
      <c r="C187" s="824"/>
      <c r="D187" s="773">
        <v>1386</v>
      </c>
      <c r="E187" s="831"/>
      <c r="F187" s="831"/>
      <c r="G187" s="307" t="s">
        <v>131</v>
      </c>
      <c r="H187" s="307" t="s">
        <v>131</v>
      </c>
    </row>
    <row r="188" spans="2:9" ht="12" customHeight="1">
      <c r="B188" s="824" t="s">
        <v>132</v>
      </c>
      <c r="C188" s="824"/>
      <c r="D188" s="773">
        <v>1191</v>
      </c>
      <c r="E188" s="832"/>
      <c r="F188" s="832"/>
      <c r="G188" s="307" t="s">
        <v>131</v>
      </c>
      <c r="H188" s="307" t="s">
        <v>131</v>
      </c>
    </row>
    <row r="189" spans="2:9" ht="12.65" customHeight="1">
      <c r="B189" s="263" t="s">
        <v>167</v>
      </c>
      <c r="C189" s="90"/>
      <c r="D189" s="606">
        <v>115</v>
      </c>
      <c r="E189" s="532">
        <f>SUM(E190:E191)</f>
        <v>99</v>
      </c>
      <c r="F189" s="459">
        <v>99</v>
      </c>
      <c r="G189" s="307" t="s">
        <v>131</v>
      </c>
      <c r="H189" s="307" t="s">
        <v>131</v>
      </c>
    </row>
    <row r="190" spans="2:9" ht="12.65" customHeight="1">
      <c r="B190" s="824" t="s">
        <v>130</v>
      </c>
      <c r="C190" s="824"/>
      <c r="D190" s="607">
        <v>59</v>
      </c>
      <c r="E190" s="533">
        <v>49</v>
      </c>
      <c r="F190" s="459">
        <v>51</v>
      </c>
      <c r="G190" s="307" t="s">
        <v>131</v>
      </c>
      <c r="H190" s="307" t="s">
        <v>131</v>
      </c>
    </row>
    <row r="191" spans="2:9" ht="13" customHeight="1" thickBot="1">
      <c r="B191" s="825" t="s">
        <v>132</v>
      </c>
      <c r="C191" s="825"/>
      <c r="D191" s="608">
        <v>56</v>
      </c>
      <c r="E191" s="534">
        <v>50</v>
      </c>
      <c r="F191" s="535">
        <v>48</v>
      </c>
      <c r="G191" s="450" t="s">
        <v>131</v>
      </c>
      <c r="H191" s="450" t="s">
        <v>131</v>
      </c>
    </row>
    <row r="192" spans="2:9" ht="12.65" customHeight="1"/>
    <row r="193" spans="2:14" ht="22.5" customHeight="1">
      <c r="B193" s="413" t="s">
        <v>169</v>
      </c>
      <c r="C193" s="19"/>
      <c r="D193" s="19"/>
      <c r="E193" s="22"/>
      <c r="F193" s="22"/>
      <c r="G193" s="22"/>
      <c r="H193" s="22"/>
      <c r="I193" s="22"/>
      <c r="J193" s="22"/>
    </row>
    <row r="194" spans="2:14" ht="20" customHeight="1">
      <c r="B194" s="324" t="s">
        <v>125</v>
      </c>
      <c r="C194" s="2"/>
      <c r="D194" s="2"/>
      <c r="E194" s="3"/>
      <c r="F194" s="19"/>
      <c r="G194" s="836"/>
      <c r="H194" s="836"/>
      <c r="I194" s="836"/>
      <c r="J194" s="836"/>
    </row>
    <row r="195" spans="2:14">
      <c r="B195" s="49" t="s">
        <v>126</v>
      </c>
      <c r="C195" s="88" t="s">
        <v>127</v>
      </c>
      <c r="D195" s="63">
        <v>2024</v>
      </c>
      <c r="E195" s="63">
        <v>2023</v>
      </c>
      <c r="F195" s="63">
        <v>2022</v>
      </c>
      <c r="G195" s="63">
        <v>2021</v>
      </c>
      <c r="H195" s="63">
        <v>2020</v>
      </c>
    </row>
    <row r="196" spans="2:14" ht="20.149999999999999" customHeight="1">
      <c r="B196" s="67" t="s">
        <v>128</v>
      </c>
      <c r="C196" s="89"/>
      <c r="D196" s="89"/>
      <c r="E196" s="89"/>
      <c r="F196" s="87"/>
      <c r="G196" s="87"/>
      <c r="H196" s="87"/>
      <c r="K196" s="22"/>
      <c r="L196" s="22"/>
      <c r="M196" s="22"/>
      <c r="N196" s="22"/>
    </row>
    <row r="197" spans="2:14" ht="12.5" customHeight="1">
      <c r="B197" s="72" t="s">
        <v>129</v>
      </c>
      <c r="C197" s="90"/>
      <c r="D197" s="538">
        <v>252</v>
      </c>
      <c r="E197" s="221">
        <v>249</v>
      </c>
      <c r="F197" s="221">
        <v>229</v>
      </c>
      <c r="G197" s="307" t="s">
        <v>131</v>
      </c>
      <c r="H197" s="307" t="s">
        <v>131</v>
      </c>
    </row>
    <row r="198" spans="2:14">
      <c r="B198" s="326" t="s">
        <v>130</v>
      </c>
      <c r="C198" s="90"/>
      <c r="D198" s="609">
        <v>146</v>
      </c>
      <c r="E198" s="307" t="s">
        <v>131</v>
      </c>
      <c r="F198" s="307" t="s">
        <v>131</v>
      </c>
      <c r="G198" s="307" t="s">
        <v>131</v>
      </c>
      <c r="H198" s="307" t="s">
        <v>131</v>
      </c>
    </row>
    <row r="199" spans="2:14">
      <c r="B199" s="326" t="s">
        <v>132</v>
      </c>
      <c r="C199" s="90"/>
      <c r="D199" s="538">
        <v>106</v>
      </c>
      <c r="E199" s="307" t="s">
        <v>131</v>
      </c>
      <c r="F199" s="307" t="s">
        <v>131</v>
      </c>
      <c r="G199" s="307" t="s">
        <v>131</v>
      </c>
      <c r="H199" s="307" t="s">
        <v>131</v>
      </c>
    </row>
    <row r="200" spans="2:14">
      <c r="B200" s="67" t="s">
        <v>133</v>
      </c>
      <c r="C200" s="90"/>
      <c r="D200" s="90"/>
      <c r="E200" s="317"/>
      <c r="F200" s="245"/>
      <c r="G200" s="204"/>
      <c r="H200" s="245"/>
    </row>
    <row r="201" spans="2:14">
      <c r="B201" s="72" t="s">
        <v>134</v>
      </c>
      <c r="C201" s="90"/>
      <c r="D201" s="89"/>
      <c r="E201" s="318"/>
      <c r="F201" s="319"/>
      <c r="G201" s="87"/>
      <c r="H201" s="87"/>
    </row>
    <row r="202" spans="2:14">
      <c r="B202" s="51" t="s">
        <v>110</v>
      </c>
      <c r="C202" s="90"/>
      <c r="D202" s="538">
        <v>252</v>
      </c>
      <c r="E202" s="221">
        <v>249</v>
      </c>
      <c r="F202" s="307" t="s">
        <v>131</v>
      </c>
      <c r="G202" s="307" t="s">
        <v>131</v>
      </c>
      <c r="H202" s="307" t="s">
        <v>131</v>
      </c>
    </row>
    <row r="203" spans="2:14">
      <c r="B203" s="326" t="s">
        <v>130</v>
      </c>
      <c r="C203" s="90"/>
      <c r="D203" s="538">
        <v>146</v>
      </c>
      <c r="E203" s="307" t="s">
        <v>131</v>
      </c>
      <c r="F203" s="307" t="s">
        <v>131</v>
      </c>
      <c r="G203" s="307" t="s">
        <v>131</v>
      </c>
      <c r="H203" s="307" t="s">
        <v>131</v>
      </c>
    </row>
    <row r="204" spans="2:14">
      <c r="B204" s="326" t="s">
        <v>132</v>
      </c>
      <c r="C204" s="90"/>
      <c r="D204" s="538">
        <v>106</v>
      </c>
      <c r="E204" s="307" t="s">
        <v>131</v>
      </c>
      <c r="F204" s="307" t="s">
        <v>131</v>
      </c>
      <c r="G204" s="307" t="s">
        <v>131</v>
      </c>
      <c r="H204" s="307" t="s">
        <v>131</v>
      </c>
    </row>
    <row r="205" spans="2:14">
      <c r="B205" s="72" t="s">
        <v>135</v>
      </c>
      <c r="C205" s="90"/>
      <c r="D205" s="90"/>
      <c r="E205" s="316"/>
      <c r="F205" s="285"/>
      <c r="G205" s="204"/>
      <c r="H205" s="204"/>
    </row>
    <row r="206" spans="2:14">
      <c r="B206" s="51" t="s">
        <v>110</v>
      </c>
      <c r="C206" s="90"/>
      <c r="D206" s="538" t="s">
        <v>569</v>
      </c>
      <c r="E206" s="307" t="s">
        <v>569</v>
      </c>
      <c r="F206" s="307" t="s">
        <v>569</v>
      </c>
      <c r="G206" s="307" t="s">
        <v>569</v>
      </c>
      <c r="H206" s="307" t="s">
        <v>569</v>
      </c>
    </row>
    <row r="207" spans="2:14">
      <c r="B207" s="326" t="s">
        <v>130</v>
      </c>
      <c r="C207" s="90"/>
      <c r="D207" s="538" t="s">
        <v>569</v>
      </c>
      <c r="E207" s="307" t="s">
        <v>569</v>
      </c>
      <c r="F207" s="307" t="s">
        <v>569</v>
      </c>
      <c r="G207" s="307" t="s">
        <v>569</v>
      </c>
      <c r="H207" s="307" t="s">
        <v>569</v>
      </c>
    </row>
    <row r="208" spans="2:14">
      <c r="B208" s="326" t="s">
        <v>132</v>
      </c>
      <c r="C208" s="90"/>
      <c r="D208" s="538" t="s">
        <v>569</v>
      </c>
      <c r="E208" s="307" t="s">
        <v>569</v>
      </c>
      <c r="F208" s="307" t="s">
        <v>569</v>
      </c>
      <c r="G208" s="307" t="s">
        <v>569</v>
      </c>
      <c r="H208" s="307" t="s">
        <v>569</v>
      </c>
    </row>
    <row r="209" spans="2:8">
      <c r="B209" s="72" t="s">
        <v>136</v>
      </c>
      <c r="C209" s="90"/>
      <c r="D209" s="90"/>
      <c r="E209" s="316"/>
      <c r="F209" s="285"/>
      <c r="G209" s="204"/>
      <c r="H209" s="204"/>
    </row>
    <row r="210" spans="2:8">
      <c r="B210" s="51" t="s">
        <v>110</v>
      </c>
      <c r="C210" s="90"/>
      <c r="D210" s="538" t="s">
        <v>569</v>
      </c>
      <c r="E210" s="307" t="s">
        <v>569</v>
      </c>
      <c r="F210" s="307" t="s">
        <v>569</v>
      </c>
      <c r="G210" s="307" t="s">
        <v>569</v>
      </c>
      <c r="H210" s="307" t="s">
        <v>569</v>
      </c>
    </row>
    <row r="211" spans="2:8">
      <c r="B211" s="326" t="s">
        <v>130</v>
      </c>
      <c r="C211" s="90"/>
      <c r="D211" s="538" t="s">
        <v>569</v>
      </c>
      <c r="E211" s="307" t="s">
        <v>569</v>
      </c>
      <c r="F211" s="307" t="s">
        <v>569</v>
      </c>
      <c r="G211" s="307" t="s">
        <v>569</v>
      </c>
      <c r="H211" s="307" t="s">
        <v>569</v>
      </c>
    </row>
    <row r="212" spans="2:8">
      <c r="B212" s="326" t="s">
        <v>132</v>
      </c>
      <c r="C212" s="90"/>
      <c r="D212" s="538" t="s">
        <v>569</v>
      </c>
      <c r="E212" s="307" t="s">
        <v>569</v>
      </c>
      <c r="F212" s="307" t="s">
        <v>569</v>
      </c>
      <c r="G212" s="307" t="s">
        <v>569</v>
      </c>
      <c r="H212" s="307" t="s">
        <v>569</v>
      </c>
    </row>
    <row r="213" spans="2:8">
      <c r="B213" s="72" t="s">
        <v>137</v>
      </c>
      <c r="C213" s="90"/>
      <c r="D213" s="90"/>
      <c r="E213" s="316"/>
      <c r="F213" s="285"/>
      <c r="G213" s="204"/>
      <c r="H213" s="204"/>
    </row>
    <row r="214" spans="2:8">
      <c r="B214" s="51" t="s">
        <v>110</v>
      </c>
      <c r="C214" s="90"/>
      <c r="D214" s="538">
        <v>251</v>
      </c>
      <c r="E214" s="221">
        <v>248</v>
      </c>
      <c r="F214" s="221">
        <v>227</v>
      </c>
      <c r="G214" s="307" t="s">
        <v>131</v>
      </c>
      <c r="H214" s="307" t="s">
        <v>131</v>
      </c>
    </row>
    <row r="215" spans="2:8">
      <c r="B215" s="326" t="s">
        <v>130</v>
      </c>
      <c r="C215" s="90"/>
      <c r="D215" s="538">
        <v>145</v>
      </c>
      <c r="E215" s="307" t="s">
        <v>131</v>
      </c>
      <c r="F215" s="307" t="s">
        <v>131</v>
      </c>
      <c r="G215" s="307" t="s">
        <v>131</v>
      </c>
      <c r="H215" s="307" t="s">
        <v>131</v>
      </c>
    </row>
    <row r="216" spans="2:8">
      <c r="B216" s="326" t="s">
        <v>132</v>
      </c>
      <c r="C216" s="90"/>
      <c r="D216" s="538">
        <v>106</v>
      </c>
      <c r="E216" s="307" t="s">
        <v>131</v>
      </c>
      <c r="F216" s="307" t="s">
        <v>131</v>
      </c>
      <c r="G216" s="307" t="s">
        <v>131</v>
      </c>
      <c r="H216" s="307" t="s">
        <v>131</v>
      </c>
    </row>
    <row r="217" spans="2:8">
      <c r="B217" s="72" t="s">
        <v>138</v>
      </c>
      <c r="C217" s="90"/>
      <c r="D217" s="90"/>
      <c r="E217" s="316"/>
      <c r="F217" s="221"/>
      <c r="G217" s="221"/>
      <c r="H217" s="221"/>
    </row>
    <row r="218" spans="2:8">
      <c r="B218" s="51" t="s">
        <v>110</v>
      </c>
      <c r="C218" s="90"/>
      <c r="D218" s="538">
        <v>1</v>
      </c>
      <c r="E218" s="221">
        <v>1</v>
      </c>
      <c r="F218" s="221">
        <v>2</v>
      </c>
      <c r="G218" s="307" t="s">
        <v>131</v>
      </c>
      <c r="H218" s="307" t="s">
        <v>131</v>
      </c>
    </row>
    <row r="219" spans="2:8">
      <c r="B219" s="326" t="s">
        <v>130</v>
      </c>
      <c r="C219" s="90"/>
      <c r="D219" s="538">
        <v>1</v>
      </c>
      <c r="E219" s="307" t="s">
        <v>131</v>
      </c>
      <c r="F219" s="307" t="s">
        <v>131</v>
      </c>
      <c r="G219" s="307" t="s">
        <v>131</v>
      </c>
      <c r="H219" s="307" t="s">
        <v>131</v>
      </c>
    </row>
    <row r="220" spans="2:8">
      <c r="B220" s="326" t="s">
        <v>132</v>
      </c>
      <c r="C220" s="90"/>
      <c r="D220" s="538">
        <v>0</v>
      </c>
      <c r="E220" s="307" t="s">
        <v>131</v>
      </c>
      <c r="F220" s="307" t="s">
        <v>131</v>
      </c>
      <c r="G220" s="307" t="s">
        <v>131</v>
      </c>
      <c r="H220" s="307" t="s">
        <v>131</v>
      </c>
    </row>
    <row r="221" spans="2:8">
      <c r="B221" s="67" t="s">
        <v>139</v>
      </c>
      <c r="C221" s="90"/>
      <c r="D221" s="90"/>
      <c r="E221" s="221"/>
      <c r="F221" s="221"/>
      <c r="G221" s="221"/>
      <c r="H221" s="221"/>
    </row>
    <row r="222" spans="2:8" ht="13" thickBot="1">
      <c r="B222" s="833" t="s">
        <v>139</v>
      </c>
      <c r="C222" s="833"/>
      <c r="D222" s="608">
        <v>170</v>
      </c>
      <c r="E222" s="534" t="s">
        <v>131</v>
      </c>
      <c r="F222" s="535" t="s">
        <v>131</v>
      </c>
      <c r="G222" s="450" t="s">
        <v>131</v>
      </c>
      <c r="H222" s="450" t="s">
        <v>131</v>
      </c>
    </row>
    <row r="223" spans="2:8" ht="125.5" customHeight="1">
      <c r="B223" s="834" t="s">
        <v>1130</v>
      </c>
      <c r="C223" s="834"/>
      <c r="D223" s="834"/>
      <c r="E223" s="834"/>
      <c r="F223" s="834"/>
      <c r="G223" s="834"/>
      <c r="H223" s="834"/>
    </row>
    <row r="224" spans="2:8">
      <c r="B224" s="835"/>
      <c r="C224" s="835"/>
      <c r="D224" s="835"/>
      <c r="E224" s="835"/>
      <c r="F224" s="835"/>
      <c r="G224" s="835"/>
      <c r="H224" s="835"/>
    </row>
    <row r="225" spans="2:10" ht="18.5">
      <c r="B225" s="325" t="s">
        <v>140</v>
      </c>
    </row>
    <row r="226" spans="2:10">
      <c r="B226" s="49" t="s">
        <v>141</v>
      </c>
      <c r="C226" s="88" t="s">
        <v>127</v>
      </c>
      <c r="D226" s="63">
        <v>2024</v>
      </c>
      <c r="E226" s="63">
        <v>2023</v>
      </c>
      <c r="F226" s="63">
        <v>2022</v>
      </c>
      <c r="G226" s="63">
        <v>2021</v>
      </c>
      <c r="H226" s="63">
        <v>2020</v>
      </c>
    </row>
    <row r="227" spans="2:10">
      <c r="B227" s="804" t="s">
        <v>142</v>
      </c>
      <c r="C227" s="804"/>
      <c r="D227" s="538">
        <v>29</v>
      </c>
      <c r="E227" s="307" t="s">
        <v>131</v>
      </c>
      <c r="F227" s="307" t="s">
        <v>131</v>
      </c>
      <c r="G227" s="307" t="s">
        <v>131</v>
      </c>
      <c r="H227" s="307" t="s">
        <v>131</v>
      </c>
    </row>
    <row r="228" spans="2:10">
      <c r="B228" s="820" t="s">
        <v>1174</v>
      </c>
      <c r="C228" s="820"/>
      <c r="D228" s="543">
        <v>0.115</v>
      </c>
      <c r="E228" s="307" t="s">
        <v>131</v>
      </c>
      <c r="F228" s="307" t="s">
        <v>131</v>
      </c>
      <c r="G228" s="307" t="s">
        <v>131</v>
      </c>
      <c r="H228" s="307" t="s">
        <v>131</v>
      </c>
      <c r="J228" s="162"/>
    </row>
    <row r="229" spans="2:10">
      <c r="B229" s="821" t="s">
        <v>1173</v>
      </c>
      <c r="C229" s="821"/>
      <c r="D229" s="821"/>
      <c r="E229" s="822"/>
      <c r="F229" s="823"/>
      <c r="G229" s="823"/>
      <c r="H229" s="821"/>
      <c r="J229" s="162"/>
    </row>
    <row r="230" spans="2:10" ht="12.65" customHeight="1">
      <c r="B230" s="820" t="s">
        <v>143</v>
      </c>
      <c r="C230" s="820"/>
      <c r="D230" s="538">
        <v>16</v>
      </c>
      <c r="E230" s="307" t="s">
        <v>131</v>
      </c>
      <c r="F230" s="307" t="s">
        <v>131</v>
      </c>
      <c r="G230" s="307" t="s">
        <v>131</v>
      </c>
      <c r="H230" s="307" t="s">
        <v>131</v>
      </c>
    </row>
    <row r="231" spans="2:10" ht="12.65" customHeight="1">
      <c r="B231" s="820" t="s">
        <v>144</v>
      </c>
      <c r="C231" s="820"/>
      <c r="D231" s="543">
        <v>0.11</v>
      </c>
      <c r="E231" s="307" t="s">
        <v>131</v>
      </c>
      <c r="F231" s="307" t="s">
        <v>131</v>
      </c>
      <c r="G231" s="307" t="s">
        <v>131</v>
      </c>
      <c r="H231" s="307" t="s">
        <v>131</v>
      </c>
    </row>
    <row r="232" spans="2:10" ht="12.65" customHeight="1">
      <c r="B232" s="820" t="s">
        <v>132</v>
      </c>
      <c r="C232" s="820"/>
      <c r="D232" s="538">
        <v>13</v>
      </c>
      <c r="E232" s="307" t="s">
        <v>131</v>
      </c>
      <c r="F232" s="307" t="s">
        <v>131</v>
      </c>
      <c r="G232" s="307" t="s">
        <v>131</v>
      </c>
      <c r="H232" s="307" t="s">
        <v>131</v>
      </c>
      <c r="J232" s="162"/>
    </row>
    <row r="233" spans="2:10" ht="12.65" customHeight="1">
      <c r="B233" s="820" t="s">
        <v>145</v>
      </c>
      <c r="C233" s="820"/>
      <c r="D233" s="543">
        <v>0.123</v>
      </c>
      <c r="E233" s="307" t="s">
        <v>131</v>
      </c>
      <c r="F233" s="307" t="s">
        <v>131</v>
      </c>
      <c r="G233" s="307" t="s">
        <v>131</v>
      </c>
      <c r="H233" s="307" t="s">
        <v>131</v>
      </c>
      <c r="J233" s="162"/>
    </row>
    <row r="234" spans="2:10" ht="12.65" customHeight="1">
      <c r="B234" s="821" t="s">
        <v>146</v>
      </c>
      <c r="C234" s="821"/>
      <c r="D234" s="821"/>
      <c r="E234" s="822"/>
      <c r="F234" s="822"/>
      <c r="G234" s="822"/>
      <c r="H234" s="821"/>
      <c r="J234" s="162"/>
    </row>
    <row r="235" spans="2:10" ht="12.65" customHeight="1">
      <c r="B235" s="820" t="s">
        <v>147</v>
      </c>
      <c r="C235" s="820"/>
      <c r="D235" s="538">
        <v>17</v>
      </c>
      <c r="E235" s="307" t="s">
        <v>131</v>
      </c>
      <c r="F235" s="307" t="s">
        <v>131</v>
      </c>
      <c r="G235" s="307" t="s">
        <v>131</v>
      </c>
      <c r="H235" s="307" t="s">
        <v>131</v>
      </c>
      <c r="J235" s="162"/>
    </row>
    <row r="236" spans="2:10" ht="12.65" customHeight="1">
      <c r="B236" s="820" t="s">
        <v>148</v>
      </c>
      <c r="C236" s="820"/>
      <c r="D236" s="543">
        <v>0.58599999999999997</v>
      </c>
      <c r="E236" s="307" t="s">
        <v>131</v>
      </c>
      <c r="F236" s="307" t="s">
        <v>131</v>
      </c>
      <c r="G236" s="307" t="s">
        <v>131</v>
      </c>
      <c r="H236" s="307" t="s">
        <v>131</v>
      </c>
      <c r="J236" s="162"/>
    </row>
    <row r="237" spans="2:10" ht="12.65" customHeight="1">
      <c r="B237" s="820" t="s">
        <v>149</v>
      </c>
      <c r="C237" s="820"/>
      <c r="D237" s="538">
        <v>9</v>
      </c>
      <c r="E237" s="307" t="s">
        <v>131</v>
      </c>
      <c r="F237" s="307" t="s">
        <v>131</v>
      </c>
      <c r="G237" s="307" t="s">
        <v>131</v>
      </c>
      <c r="H237" s="307" t="s">
        <v>131</v>
      </c>
    </row>
    <row r="238" spans="2:10" ht="12.65" customHeight="1">
      <c r="B238" s="820" t="s">
        <v>150</v>
      </c>
      <c r="C238" s="820"/>
      <c r="D238" s="543">
        <v>0.31</v>
      </c>
      <c r="E238" s="307" t="s">
        <v>131</v>
      </c>
      <c r="F238" s="307" t="s">
        <v>131</v>
      </c>
      <c r="G238" s="307" t="s">
        <v>131</v>
      </c>
      <c r="H238" s="307" t="s">
        <v>131</v>
      </c>
    </row>
    <row r="239" spans="2:10" ht="12.65" customHeight="1">
      <c r="B239" s="820" t="s">
        <v>151</v>
      </c>
      <c r="C239" s="820"/>
      <c r="D239" s="538">
        <v>3</v>
      </c>
      <c r="E239" s="307" t="s">
        <v>131</v>
      </c>
      <c r="F239" s="307" t="s">
        <v>131</v>
      </c>
      <c r="G239" s="307" t="s">
        <v>131</v>
      </c>
      <c r="H239" s="307" t="s">
        <v>131</v>
      </c>
      <c r="J239" s="162"/>
    </row>
    <row r="240" spans="2:10" ht="12.65" customHeight="1" thickBot="1">
      <c r="B240" s="829" t="s">
        <v>152</v>
      </c>
      <c r="C240" s="829"/>
      <c r="D240" s="592">
        <v>0.10340000000000001</v>
      </c>
      <c r="E240" s="450" t="s">
        <v>131</v>
      </c>
      <c r="F240" s="450" t="s">
        <v>131</v>
      </c>
      <c r="G240" s="450" t="s">
        <v>131</v>
      </c>
      <c r="H240" s="450" t="s">
        <v>131</v>
      </c>
      <c r="J240" s="162"/>
    </row>
    <row r="241" spans="2:8" ht="12.65" customHeight="1">
      <c r="B241" s="110"/>
      <c r="C241" s="110"/>
      <c r="D241" s="110"/>
      <c r="E241" s="110"/>
      <c r="F241" s="110"/>
      <c r="G241" s="110"/>
    </row>
    <row r="242" spans="2:8" ht="23.5" customHeight="1">
      <c r="B242" s="324" t="s">
        <v>153</v>
      </c>
      <c r="C242" s="110"/>
      <c r="D242" s="110"/>
      <c r="E242" s="110"/>
      <c r="F242" s="110"/>
      <c r="G242" s="110"/>
    </row>
    <row r="243" spans="2:8" ht="12.65" customHeight="1">
      <c r="B243" s="49" t="s">
        <v>154</v>
      </c>
      <c r="C243" s="88" t="s">
        <v>127</v>
      </c>
      <c r="D243" s="63">
        <v>2024</v>
      </c>
      <c r="E243" s="63">
        <v>2023</v>
      </c>
      <c r="F243" s="63">
        <v>2022</v>
      </c>
      <c r="G243" s="63">
        <v>2021</v>
      </c>
      <c r="H243" s="63">
        <v>2020</v>
      </c>
    </row>
    <row r="244" spans="2:8" ht="14.5" customHeight="1">
      <c r="B244" s="804" t="s">
        <v>155</v>
      </c>
      <c r="C244" s="804"/>
      <c r="D244" s="538">
        <v>32</v>
      </c>
      <c r="E244" s="307" t="s">
        <v>131</v>
      </c>
      <c r="F244" s="307" t="s">
        <v>131</v>
      </c>
      <c r="G244" s="307" t="s">
        <v>131</v>
      </c>
      <c r="H244" s="307" t="s">
        <v>131</v>
      </c>
    </row>
    <row r="245" spans="2:8">
      <c r="B245" s="117" t="s">
        <v>1168</v>
      </c>
      <c r="C245" s="90"/>
      <c r="D245" s="543">
        <v>0.127</v>
      </c>
      <c r="E245" s="307" t="s">
        <v>131</v>
      </c>
      <c r="F245" s="307" t="s">
        <v>131</v>
      </c>
      <c r="G245" s="307" t="s">
        <v>131</v>
      </c>
      <c r="H245" s="307" t="s">
        <v>131</v>
      </c>
    </row>
    <row r="246" spans="2:8">
      <c r="B246" s="117" t="s">
        <v>156</v>
      </c>
      <c r="C246" s="90"/>
      <c r="D246" s="543">
        <v>0.873</v>
      </c>
      <c r="E246" s="307" t="s">
        <v>131</v>
      </c>
      <c r="F246" s="307" t="s">
        <v>131</v>
      </c>
      <c r="G246" s="307" t="s">
        <v>131</v>
      </c>
      <c r="H246" s="307" t="s">
        <v>131</v>
      </c>
    </row>
    <row r="247" spans="2:8">
      <c r="B247" s="821" t="s">
        <v>1172</v>
      </c>
      <c r="C247" s="821"/>
      <c r="D247" s="821"/>
      <c r="E247" s="823"/>
      <c r="F247" s="823"/>
      <c r="G247" s="823"/>
      <c r="H247" s="821"/>
    </row>
    <row r="248" spans="2:8" ht="12.65" customHeight="1">
      <c r="B248" s="820" t="s">
        <v>143</v>
      </c>
      <c r="C248" s="820"/>
      <c r="D248" s="538">
        <v>16</v>
      </c>
      <c r="E248" s="307" t="s">
        <v>131</v>
      </c>
      <c r="F248" s="307" t="s">
        <v>131</v>
      </c>
      <c r="G248" s="307" t="s">
        <v>131</v>
      </c>
      <c r="H248" s="307" t="s">
        <v>131</v>
      </c>
    </row>
    <row r="249" spans="2:8" ht="12.65" customHeight="1">
      <c r="B249" s="820" t="s">
        <v>144</v>
      </c>
      <c r="C249" s="820"/>
      <c r="D249" s="543">
        <v>0.11</v>
      </c>
      <c r="E249" s="307" t="s">
        <v>131</v>
      </c>
      <c r="F249" s="307" t="s">
        <v>131</v>
      </c>
      <c r="G249" s="307" t="s">
        <v>131</v>
      </c>
      <c r="H249" s="307" t="s">
        <v>131</v>
      </c>
    </row>
    <row r="250" spans="2:8" ht="12.65" customHeight="1">
      <c r="B250" s="820" t="s">
        <v>132</v>
      </c>
      <c r="C250" s="820"/>
      <c r="D250" s="538">
        <v>16</v>
      </c>
      <c r="E250" s="307" t="s">
        <v>131</v>
      </c>
      <c r="F250" s="307" t="s">
        <v>131</v>
      </c>
      <c r="G250" s="307" t="s">
        <v>131</v>
      </c>
      <c r="H250" s="307" t="s">
        <v>131</v>
      </c>
    </row>
    <row r="251" spans="2:8" ht="12.65" customHeight="1">
      <c r="B251" s="820" t="s">
        <v>145</v>
      </c>
      <c r="C251" s="820"/>
      <c r="D251" s="543">
        <v>0.151</v>
      </c>
      <c r="E251" s="307" t="s">
        <v>131</v>
      </c>
      <c r="F251" s="307" t="s">
        <v>131</v>
      </c>
      <c r="G251" s="307" t="s">
        <v>131</v>
      </c>
      <c r="H251" s="307" t="s">
        <v>131</v>
      </c>
    </row>
    <row r="252" spans="2:8" ht="12.65" customHeight="1">
      <c r="B252" s="821" t="s">
        <v>157</v>
      </c>
      <c r="C252" s="821"/>
      <c r="D252" s="821"/>
      <c r="E252" s="823"/>
      <c r="F252" s="823"/>
      <c r="G252" s="823"/>
      <c r="H252" s="821"/>
    </row>
    <row r="253" spans="2:8" ht="12.65" customHeight="1">
      <c r="B253" s="820" t="s">
        <v>147</v>
      </c>
      <c r="C253" s="820"/>
      <c r="D253" s="538">
        <v>9</v>
      </c>
      <c r="E253" s="307" t="s">
        <v>131</v>
      </c>
      <c r="F253" s="307" t="s">
        <v>131</v>
      </c>
      <c r="G253" s="307" t="s">
        <v>131</v>
      </c>
      <c r="H253" s="307" t="s">
        <v>131</v>
      </c>
    </row>
    <row r="254" spans="2:8" ht="12.65" customHeight="1">
      <c r="B254" s="820" t="s">
        <v>148</v>
      </c>
      <c r="C254" s="820"/>
      <c r="D254" s="543">
        <v>0.28129999999999999</v>
      </c>
      <c r="E254" s="307" t="s">
        <v>131</v>
      </c>
      <c r="F254" s="307" t="s">
        <v>131</v>
      </c>
      <c r="G254" s="307" t="s">
        <v>131</v>
      </c>
      <c r="H254" s="307" t="s">
        <v>131</v>
      </c>
    </row>
    <row r="255" spans="2:8" ht="12.65" customHeight="1">
      <c r="B255" s="820" t="s">
        <v>149</v>
      </c>
      <c r="C255" s="820"/>
      <c r="D255" s="538">
        <v>15</v>
      </c>
      <c r="E255" s="307" t="s">
        <v>131</v>
      </c>
      <c r="F255" s="307" t="s">
        <v>131</v>
      </c>
      <c r="G255" s="307" t="s">
        <v>131</v>
      </c>
      <c r="H255" s="307" t="s">
        <v>131</v>
      </c>
    </row>
    <row r="256" spans="2:8" ht="12.65" customHeight="1">
      <c r="B256" s="820" t="s">
        <v>150</v>
      </c>
      <c r="C256" s="820"/>
      <c r="D256" s="543">
        <v>0.46879999999999999</v>
      </c>
      <c r="E256" s="307" t="s">
        <v>131</v>
      </c>
      <c r="F256" s="307" t="s">
        <v>131</v>
      </c>
      <c r="G256" s="307" t="s">
        <v>131</v>
      </c>
      <c r="H256" s="307" t="s">
        <v>131</v>
      </c>
    </row>
    <row r="257" spans="2:8" ht="12.65" customHeight="1">
      <c r="B257" s="828" t="s">
        <v>151</v>
      </c>
      <c r="C257" s="828"/>
      <c r="D257" s="595">
        <v>8</v>
      </c>
      <c r="E257" s="307" t="s">
        <v>131</v>
      </c>
      <c r="F257" s="307" t="s">
        <v>131</v>
      </c>
      <c r="G257" s="307" t="s">
        <v>131</v>
      </c>
      <c r="H257" s="307" t="s">
        <v>131</v>
      </c>
    </row>
    <row r="258" spans="2:8" ht="12.65" customHeight="1">
      <c r="B258" s="820" t="s">
        <v>152</v>
      </c>
      <c r="C258" s="820"/>
      <c r="D258" s="506">
        <v>0.25</v>
      </c>
      <c r="E258" s="307" t="s">
        <v>131</v>
      </c>
      <c r="F258" s="307" t="s">
        <v>131</v>
      </c>
      <c r="G258" s="307" t="s">
        <v>131</v>
      </c>
      <c r="H258" s="307" t="s">
        <v>131</v>
      </c>
    </row>
    <row r="259" spans="2:8" ht="12.65" customHeight="1">
      <c r="B259" s="821" t="s">
        <v>158</v>
      </c>
      <c r="C259" s="821"/>
      <c r="D259" s="821"/>
      <c r="E259" s="823"/>
      <c r="F259" s="823"/>
      <c r="G259" s="823"/>
      <c r="H259" s="821"/>
    </row>
    <row r="260" spans="2:8" ht="12.65" customHeight="1">
      <c r="B260" s="820" t="s">
        <v>159</v>
      </c>
      <c r="C260" s="820"/>
      <c r="D260" s="610">
        <v>15</v>
      </c>
      <c r="E260" s="307">
        <v>26</v>
      </c>
      <c r="F260" s="307">
        <v>44</v>
      </c>
      <c r="G260" s="307" t="s">
        <v>131</v>
      </c>
      <c r="H260" s="307" t="s">
        <v>131</v>
      </c>
    </row>
    <row r="261" spans="2:8" ht="12.65" customHeight="1">
      <c r="B261" s="820" t="s">
        <v>160</v>
      </c>
      <c r="C261" s="820"/>
      <c r="D261" s="506">
        <v>0.06</v>
      </c>
      <c r="E261" s="307" t="s">
        <v>131</v>
      </c>
      <c r="F261" s="307" t="s">
        <v>131</v>
      </c>
      <c r="G261" s="307" t="s">
        <v>131</v>
      </c>
      <c r="H261" s="307" t="s">
        <v>131</v>
      </c>
    </row>
    <row r="262" spans="2:8" ht="12.65" customHeight="1">
      <c r="B262" s="820" t="s">
        <v>143</v>
      </c>
      <c r="C262" s="820"/>
      <c r="D262" s="538">
        <v>8</v>
      </c>
      <c r="E262" s="307">
        <v>15</v>
      </c>
      <c r="F262" s="307">
        <v>23</v>
      </c>
      <c r="G262" s="307" t="s">
        <v>131</v>
      </c>
      <c r="H262" s="307" t="s">
        <v>131</v>
      </c>
    </row>
    <row r="263" spans="2:8" ht="12.65" customHeight="1">
      <c r="B263" s="820" t="s">
        <v>144</v>
      </c>
      <c r="C263" s="820"/>
      <c r="D263" s="543">
        <v>0.53300000000000003</v>
      </c>
      <c r="E263" s="307" t="s">
        <v>131</v>
      </c>
      <c r="F263" s="307" t="s">
        <v>131</v>
      </c>
      <c r="G263" s="307" t="s">
        <v>131</v>
      </c>
      <c r="H263" s="307" t="s">
        <v>131</v>
      </c>
    </row>
    <row r="264" spans="2:8" ht="12.65" customHeight="1">
      <c r="B264" s="820" t="s">
        <v>132</v>
      </c>
      <c r="C264" s="820"/>
      <c r="D264" s="538">
        <v>7</v>
      </c>
      <c r="E264" s="307">
        <v>11</v>
      </c>
      <c r="F264" s="307">
        <v>21</v>
      </c>
      <c r="G264" s="307" t="s">
        <v>131</v>
      </c>
      <c r="H264" s="307" t="s">
        <v>131</v>
      </c>
    </row>
    <row r="265" spans="2:8" ht="12.65" customHeight="1">
      <c r="B265" s="820" t="s">
        <v>145</v>
      </c>
      <c r="C265" s="820"/>
      <c r="D265" s="543">
        <v>0.4667</v>
      </c>
      <c r="E265" s="307" t="s">
        <v>131</v>
      </c>
      <c r="F265" s="307" t="s">
        <v>131</v>
      </c>
      <c r="G265" s="307" t="s">
        <v>131</v>
      </c>
      <c r="H265" s="307" t="s">
        <v>131</v>
      </c>
    </row>
    <row r="266" spans="2:8" ht="12.65" customHeight="1">
      <c r="B266" s="821" t="s">
        <v>161</v>
      </c>
      <c r="C266" s="821"/>
      <c r="D266" s="821"/>
      <c r="E266" s="823"/>
      <c r="F266" s="823"/>
      <c r="G266" s="823"/>
      <c r="H266" s="821"/>
    </row>
    <row r="267" spans="2:8" ht="12.65" customHeight="1">
      <c r="B267" s="820" t="s">
        <v>147</v>
      </c>
      <c r="C267" s="820"/>
      <c r="D267" s="538">
        <v>4</v>
      </c>
      <c r="E267" s="307" t="s">
        <v>131</v>
      </c>
      <c r="F267" s="307" t="s">
        <v>131</v>
      </c>
      <c r="G267" s="307" t="s">
        <v>131</v>
      </c>
      <c r="H267" s="307" t="s">
        <v>131</v>
      </c>
    </row>
    <row r="268" spans="2:8" ht="12.65" customHeight="1">
      <c r="B268" s="820" t="s">
        <v>148</v>
      </c>
      <c r="C268" s="820"/>
      <c r="D268" s="543">
        <v>0.26669999999999999</v>
      </c>
      <c r="E268" s="307" t="s">
        <v>131</v>
      </c>
      <c r="F268" s="307" t="s">
        <v>131</v>
      </c>
      <c r="G268" s="307" t="s">
        <v>131</v>
      </c>
      <c r="H268" s="307" t="s">
        <v>131</v>
      </c>
    </row>
    <row r="269" spans="2:8" ht="12.65" customHeight="1">
      <c r="B269" s="820" t="s">
        <v>149</v>
      </c>
      <c r="C269" s="820"/>
      <c r="D269" s="538">
        <v>9</v>
      </c>
      <c r="E269" s="307" t="s">
        <v>131</v>
      </c>
      <c r="F269" s="307" t="s">
        <v>131</v>
      </c>
      <c r="G269" s="307" t="s">
        <v>131</v>
      </c>
      <c r="H269" s="307" t="s">
        <v>131</v>
      </c>
    </row>
    <row r="270" spans="2:8" ht="12.65" customHeight="1">
      <c r="B270" s="820" t="s">
        <v>150</v>
      </c>
      <c r="C270" s="820"/>
      <c r="D270" s="543">
        <v>0.6</v>
      </c>
      <c r="E270" s="307" t="s">
        <v>131</v>
      </c>
      <c r="F270" s="307" t="s">
        <v>131</v>
      </c>
      <c r="G270" s="307" t="s">
        <v>131</v>
      </c>
      <c r="H270" s="307" t="s">
        <v>131</v>
      </c>
    </row>
    <row r="271" spans="2:8" ht="12.65" customHeight="1">
      <c r="B271" s="828" t="s">
        <v>151</v>
      </c>
      <c r="C271" s="828"/>
      <c r="D271" s="595">
        <v>2</v>
      </c>
      <c r="E271" s="307" t="s">
        <v>131</v>
      </c>
      <c r="F271" s="307" t="s">
        <v>131</v>
      </c>
      <c r="G271" s="307" t="s">
        <v>131</v>
      </c>
      <c r="H271" s="307" t="s">
        <v>131</v>
      </c>
    </row>
    <row r="272" spans="2:8" ht="12.65" customHeight="1" thickBot="1">
      <c r="B272" s="833" t="s">
        <v>152</v>
      </c>
      <c r="C272" s="833"/>
      <c r="D272" s="596">
        <v>0.13300000000000001</v>
      </c>
      <c r="E272" s="450" t="s">
        <v>131</v>
      </c>
      <c r="F272" s="450" t="s">
        <v>131</v>
      </c>
      <c r="G272" s="450" t="s">
        <v>131</v>
      </c>
      <c r="H272" s="450" t="s">
        <v>131</v>
      </c>
    </row>
    <row r="273" spans="2:8" ht="12.65" customHeight="1"/>
    <row r="274" spans="2:8" ht="19" customHeight="1">
      <c r="B274" s="324" t="s">
        <v>162</v>
      </c>
    </row>
    <row r="275" spans="2:8" ht="12.65" customHeight="1">
      <c r="B275" s="49" t="s">
        <v>162</v>
      </c>
      <c r="C275" s="88" t="s">
        <v>127</v>
      </c>
      <c r="D275" s="63">
        <v>2024</v>
      </c>
      <c r="E275" s="63">
        <v>2023</v>
      </c>
      <c r="F275" s="63">
        <v>2022</v>
      </c>
      <c r="G275" s="63">
        <v>2021</v>
      </c>
      <c r="H275" s="63">
        <v>2020</v>
      </c>
    </row>
    <row r="276" spans="2:8" ht="12.65" customHeight="1">
      <c r="B276" s="827" t="s">
        <v>163</v>
      </c>
      <c r="C276" s="827"/>
      <c r="D276" s="827"/>
      <c r="E276" s="827"/>
      <c r="F276" s="827"/>
      <c r="G276" s="827"/>
      <c r="H276" s="827"/>
    </row>
    <row r="277" spans="2:8" ht="12.65" customHeight="1">
      <c r="B277" s="804" t="s">
        <v>164</v>
      </c>
      <c r="C277" s="804"/>
      <c r="D277" s="543">
        <v>3.0000000000000001E-3</v>
      </c>
      <c r="E277" s="379">
        <v>2.8999999999999998E-3</v>
      </c>
      <c r="F277" s="379">
        <v>2.2000000000000001E-3</v>
      </c>
      <c r="G277" s="307" t="s">
        <v>131</v>
      </c>
      <c r="H277" s="307" t="s">
        <v>131</v>
      </c>
    </row>
    <row r="278" spans="2:8">
      <c r="B278" s="827" t="s">
        <v>165</v>
      </c>
      <c r="C278" s="827"/>
      <c r="D278" s="827"/>
      <c r="E278" s="827"/>
      <c r="F278" s="827"/>
      <c r="G278" s="827"/>
      <c r="H278" s="827"/>
    </row>
    <row r="279" spans="2:8">
      <c r="B279" s="263" t="s">
        <v>166</v>
      </c>
      <c r="C279" s="90"/>
      <c r="D279" s="538">
        <v>251</v>
      </c>
      <c r="E279" s="462">
        <f>SUM(E280:E281)</f>
        <v>214</v>
      </c>
      <c r="F279" s="462">
        <f>SUM(F280:F281)</f>
        <v>184</v>
      </c>
      <c r="G279" s="307" t="s">
        <v>131</v>
      </c>
      <c r="H279" s="307" t="s">
        <v>131</v>
      </c>
    </row>
    <row r="280" spans="2:8">
      <c r="B280" s="824" t="s">
        <v>130</v>
      </c>
      <c r="C280" s="824"/>
      <c r="D280" s="538">
        <v>145</v>
      </c>
      <c r="E280" s="460">
        <v>123</v>
      </c>
      <c r="F280" s="460">
        <v>104</v>
      </c>
      <c r="G280" s="307" t="s">
        <v>131</v>
      </c>
      <c r="H280" s="307" t="s">
        <v>131</v>
      </c>
    </row>
    <row r="281" spans="2:8" ht="12.65" customHeight="1">
      <c r="B281" s="824" t="s">
        <v>132</v>
      </c>
      <c r="C281" s="824"/>
      <c r="D281" s="538">
        <v>106</v>
      </c>
      <c r="E281" s="460">
        <v>91</v>
      </c>
      <c r="F281" s="460">
        <v>80</v>
      </c>
      <c r="G281" s="307" t="s">
        <v>131</v>
      </c>
      <c r="H281" s="307" t="s">
        <v>131</v>
      </c>
    </row>
    <row r="282" spans="2:8" ht="12.65" customHeight="1">
      <c r="B282" s="263" t="s">
        <v>167</v>
      </c>
      <c r="C282" s="90"/>
      <c r="D282" s="595">
        <v>16</v>
      </c>
      <c r="E282" s="460">
        <f>SUM(E283:E284)</f>
        <v>8</v>
      </c>
      <c r="F282" s="460">
        <f>SUM(F283:F284)</f>
        <v>13</v>
      </c>
      <c r="G282" s="307" t="s">
        <v>131</v>
      </c>
      <c r="H282" s="307" t="s">
        <v>131</v>
      </c>
    </row>
    <row r="283" spans="2:8" ht="12.65" customHeight="1">
      <c r="B283" s="824" t="s">
        <v>130</v>
      </c>
      <c r="C283" s="824"/>
      <c r="D283" s="595">
        <v>12</v>
      </c>
      <c r="E283" s="460">
        <v>7</v>
      </c>
      <c r="F283" s="460">
        <v>12</v>
      </c>
      <c r="G283" s="307" t="s">
        <v>131</v>
      </c>
      <c r="H283" s="307" t="s">
        <v>131</v>
      </c>
    </row>
    <row r="284" spans="2:8" ht="25" customHeight="1" thickBot="1">
      <c r="B284" s="825" t="s">
        <v>132</v>
      </c>
      <c r="C284" s="825"/>
      <c r="D284" s="611">
        <v>4</v>
      </c>
      <c r="E284" s="461">
        <v>1</v>
      </c>
      <c r="F284" s="461">
        <v>1</v>
      </c>
      <c r="G284" s="450" t="s">
        <v>131</v>
      </c>
      <c r="H284" s="450" t="s">
        <v>131</v>
      </c>
    </row>
    <row r="285" spans="2:8" ht="12.65" customHeight="1">
      <c r="B285" s="826" t="s">
        <v>1043</v>
      </c>
      <c r="C285" s="826"/>
      <c r="D285" s="826"/>
      <c r="E285" s="826"/>
      <c r="F285" s="826"/>
      <c r="G285" s="826"/>
      <c r="H285" s="826"/>
    </row>
  </sheetData>
  <sheetProtection algorithmName="SHA-512" hashValue="aHh0cPK9zvUN03x+v5QLNTwyA8lK5jMobDurjH+CjHhB2RqCT1ix+b5Y4Ie9RihRDiOoYuGmrRck4aNZZ91cag==" saltValue="SzRtm/xIeAZNtIz25j9jQg==" spinCount="100000" sheet="1" objects="1" scenarios="1"/>
  <mergeCells count="157">
    <mergeCell ref="B159:H159"/>
    <mergeCell ref="B93:C93"/>
    <mergeCell ref="B94:C94"/>
    <mergeCell ref="B91:H91"/>
    <mergeCell ref="E4:N4"/>
    <mergeCell ref="G7:J7"/>
    <mergeCell ref="B50:C50"/>
    <mergeCell ref="B53:C53"/>
    <mergeCell ref="B41:C41"/>
    <mergeCell ref="B40:C40"/>
    <mergeCell ref="B43:C43"/>
    <mergeCell ref="B47:H47"/>
    <mergeCell ref="B42:H42"/>
    <mergeCell ref="B44:C44"/>
    <mergeCell ref="B45:C45"/>
    <mergeCell ref="B49:C49"/>
    <mergeCell ref="B51:C51"/>
    <mergeCell ref="B46:C46"/>
    <mergeCell ref="B48:C48"/>
    <mergeCell ref="B52:C52"/>
    <mergeCell ref="B36:H36"/>
    <mergeCell ref="B61:C61"/>
    <mergeCell ref="B77:C77"/>
    <mergeCell ref="B98:H98"/>
    <mergeCell ref="B57:C57"/>
    <mergeCell ref="B60:H60"/>
    <mergeCell ref="B65:H65"/>
    <mergeCell ref="B62:C62"/>
    <mergeCell ref="B63:C63"/>
    <mergeCell ref="B75:C75"/>
    <mergeCell ref="B76:C76"/>
    <mergeCell ref="B64:C64"/>
    <mergeCell ref="B69:C69"/>
    <mergeCell ref="B70:C70"/>
    <mergeCell ref="B66:C66"/>
    <mergeCell ref="B67:C67"/>
    <mergeCell ref="B130:H130"/>
    <mergeCell ref="B134:C134"/>
    <mergeCell ref="B68:C68"/>
    <mergeCell ref="B71:C71"/>
    <mergeCell ref="B72:H72"/>
    <mergeCell ref="B83:C83"/>
    <mergeCell ref="B84:C84"/>
    <mergeCell ref="B85:C85"/>
    <mergeCell ref="B89:H89"/>
    <mergeCell ref="B90:C90"/>
    <mergeCell ref="B78:C78"/>
    <mergeCell ref="B80:C80"/>
    <mergeCell ref="B73:C73"/>
    <mergeCell ref="B74:C74"/>
    <mergeCell ref="B161:C161"/>
    <mergeCell ref="B162:C162"/>
    <mergeCell ref="B176:C176"/>
    <mergeCell ref="B81:C81"/>
    <mergeCell ref="B82:C82"/>
    <mergeCell ref="B96:C96"/>
    <mergeCell ref="B97:C97"/>
    <mergeCell ref="B79:H79"/>
    <mergeCell ref="B160:C160"/>
    <mergeCell ref="B166:H166"/>
    <mergeCell ref="B167:C167"/>
    <mergeCell ref="B135:C135"/>
    <mergeCell ref="B136:H136"/>
    <mergeCell ref="B137:C137"/>
    <mergeCell ref="B156:C156"/>
    <mergeCell ref="B157:C157"/>
    <mergeCell ref="B158:C158"/>
    <mergeCell ref="B146:C146"/>
    <mergeCell ref="B138:C138"/>
    <mergeCell ref="B144:C144"/>
    <mergeCell ref="B145:C145"/>
    <mergeCell ref="B147:C147"/>
    <mergeCell ref="B139:C139"/>
    <mergeCell ref="G101:J101"/>
    <mergeCell ref="B140:C140"/>
    <mergeCell ref="B141:H141"/>
    <mergeCell ref="B142:C142"/>
    <mergeCell ref="B143:C143"/>
    <mergeCell ref="B151:C151"/>
    <mergeCell ref="B154:H154"/>
    <mergeCell ref="B155:C155"/>
    <mergeCell ref="B185:H185"/>
    <mergeCell ref="B170:C170"/>
    <mergeCell ref="B171:C171"/>
    <mergeCell ref="B172:C172"/>
    <mergeCell ref="B177:C177"/>
    <mergeCell ref="B178:C178"/>
    <mergeCell ref="B179:C179"/>
    <mergeCell ref="B175:C175"/>
    <mergeCell ref="B163:C163"/>
    <mergeCell ref="B164:C164"/>
    <mergeCell ref="B165:C165"/>
    <mergeCell ref="B173:H173"/>
    <mergeCell ref="B174:C174"/>
    <mergeCell ref="B183:H183"/>
    <mergeCell ref="B184:C184"/>
    <mergeCell ref="B168:C168"/>
    <mergeCell ref="B169:C169"/>
    <mergeCell ref="B265:C265"/>
    <mergeCell ref="B271:C271"/>
    <mergeCell ref="B268:C268"/>
    <mergeCell ref="B272:C272"/>
    <mergeCell ref="B230:C230"/>
    <mergeCell ref="B231:C231"/>
    <mergeCell ref="B269:C269"/>
    <mergeCell ref="B262:C262"/>
    <mergeCell ref="B267:C267"/>
    <mergeCell ref="B264:C264"/>
    <mergeCell ref="B260:C260"/>
    <mergeCell ref="B261:C261"/>
    <mergeCell ref="B248:C248"/>
    <mergeCell ref="B233:C233"/>
    <mergeCell ref="B235:C235"/>
    <mergeCell ref="B236:C236"/>
    <mergeCell ref="B238:C238"/>
    <mergeCell ref="B239:C239"/>
    <mergeCell ref="B244:C244"/>
    <mergeCell ref="B249:C249"/>
    <mergeCell ref="B250:C250"/>
    <mergeCell ref="B251:C251"/>
    <mergeCell ref="B252:H252"/>
    <mergeCell ref="B256:C256"/>
    <mergeCell ref="E186:E188"/>
    <mergeCell ref="F186:F188"/>
    <mergeCell ref="B187:C187"/>
    <mergeCell ref="B188:C188"/>
    <mergeCell ref="B191:C191"/>
    <mergeCell ref="B222:C222"/>
    <mergeCell ref="B223:H223"/>
    <mergeCell ref="B224:H224"/>
    <mergeCell ref="B227:C227"/>
    <mergeCell ref="B190:C190"/>
    <mergeCell ref="G194:J194"/>
    <mergeCell ref="B228:C228"/>
    <mergeCell ref="B229:H229"/>
    <mergeCell ref="B232:C232"/>
    <mergeCell ref="B234:H234"/>
    <mergeCell ref="B237:C237"/>
    <mergeCell ref="B283:C283"/>
    <mergeCell ref="B284:C284"/>
    <mergeCell ref="B285:H285"/>
    <mergeCell ref="B259:H259"/>
    <mergeCell ref="B263:C263"/>
    <mergeCell ref="B266:H266"/>
    <mergeCell ref="B270:C270"/>
    <mergeCell ref="B276:H276"/>
    <mergeCell ref="B277:C277"/>
    <mergeCell ref="B278:H278"/>
    <mergeCell ref="B280:C280"/>
    <mergeCell ref="B281:C281"/>
    <mergeCell ref="B257:C257"/>
    <mergeCell ref="B258:C258"/>
    <mergeCell ref="B240:C240"/>
    <mergeCell ref="B253:C253"/>
    <mergeCell ref="B254:C254"/>
    <mergeCell ref="B255:C255"/>
    <mergeCell ref="B247:H247"/>
  </mergeCells>
  <phoneticPr fontId="25" type="noConversion"/>
  <pageMargins left="0.25" right="0.25" top="0.75" bottom="0.75" header="0.3" footer="0.3"/>
  <pageSetup paperSize="8" scale="17" orientation="landscape" horizontalDpi="1200" verticalDpi="1200" r:id="rId1"/>
  <headerFooter>
    <oddFooter>&amp;L&amp;1#&amp;"Calibri"&amp;7&amp;K000000C2 General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5233A-2944-4939-9DFF-A0E7870482F1}">
  <sheetPr>
    <tabColor theme="9" tint="0.59999389629810485"/>
    <pageSetUpPr fitToPage="1"/>
  </sheetPr>
  <dimension ref="B1:N233"/>
  <sheetViews>
    <sheetView zoomScaleNormal="100" zoomScaleSheetLayoutView="100" workbookViewId="0">
      <selection activeCell="F2" sqref="F2"/>
    </sheetView>
  </sheetViews>
  <sheetFormatPr defaultRowHeight="12.5"/>
  <cols>
    <col min="1" max="1" width="5" customWidth="1"/>
    <col min="2" max="2" width="72.59765625" customWidth="1"/>
    <col min="3" max="8" width="12.69921875" customWidth="1"/>
    <col min="9" max="9" width="34.8984375" customWidth="1"/>
    <col min="10" max="10" width="11.296875" customWidth="1"/>
    <col min="11" max="11" width="12.09765625" customWidth="1"/>
    <col min="12" max="12" width="18.09765625" customWidth="1"/>
    <col min="13" max="13" width="12.09765625" customWidth="1"/>
    <col min="14" max="16" width="11.09765625" customWidth="1"/>
  </cols>
  <sheetData>
    <row r="1" spans="2:14" ht="13.4" customHeight="1">
      <c r="F1" s="178"/>
      <c r="G1" s="299" t="s">
        <v>82</v>
      </c>
    </row>
    <row r="2" spans="2:14" ht="63" customHeight="1"/>
    <row r="4" spans="2:14" ht="21">
      <c r="B4" s="332" t="s">
        <v>170</v>
      </c>
    </row>
    <row r="5" spans="2:14" ht="12.65" customHeight="1"/>
    <row r="6" spans="2:14" ht="20.149999999999999" customHeight="1">
      <c r="B6" s="413" t="s">
        <v>124</v>
      </c>
    </row>
    <row r="7" spans="2:14" ht="19" customHeight="1">
      <c r="B7" s="324" t="s">
        <v>171</v>
      </c>
      <c r="C7" s="324"/>
      <c r="E7" s="6"/>
    </row>
    <row r="8" spans="2:14" s="129" customFormat="1" ht="12.65" customHeight="1">
      <c r="B8" s="305" t="s">
        <v>172</v>
      </c>
      <c r="C8" s="88" t="s">
        <v>127</v>
      </c>
      <c r="D8" s="333">
        <v>2024</v>
      </c>
      <c r="E8" s="333">
        <v>2023</v>
      </c>
      <c r="F8" s="333">
        <v>2022</v>
      </c>
      <c r="G8" s="333">
        <v>2021</v>
      </c>
      <c r="H8" s="333">
        <v>2020</v>
      </c>
    </row>
    <row r="9" spans="2:14">
      <c r="B9" s="845" t="s">
        <v>173</v>
      </c>
      <c r="C9" s="845"/>
      <c r="D9" s="845"/>
      <c r="E9" s="845"/>
      <c r="F9" s="845"/>
      <c r="G9" s="845"/>
      <c r="H9" s="845"/>
    </row>
    <row r="10" spans="2:14">
      <c r="B10" s="51" t="s">
        <v>950</v>
      </c>
      <c r="C10" s="51"/>
      <c r="D10" s="612">
        <v>400</v>
      </c>
      <c r="E10" s="613">
        <v>384</v>
      </c>
      <c r="F10" s="613">
        <v>370</v>
      </c>
      <c r="G10" s="613">
        <v>331</v>
      </c>
      <c r="H10" s="577" t="s">
        <v>131</v>
      </c>
    </row>
    <row r="11" spans="2:14" ht="12.65" customHeight="1">
      <c r="B11" s="51" t="s">
        <v>130</v>
      </c>
      <c r="C11" s="51"/>
      <c r="D11" s="614">
        <v>0.435</v>
      </c>
      <c r="E11" s="615">
        <v>0.44</v>
      </c>
      <c r="F11" s="615">
        <v>0.43</v>
      </c>
      <c r="G11" s="615">
        <v>0.41699999999999998</v>
      </c>
      <c r="H11" s="279" t="s">
        <v>131</v>
      </c>
    </row>
    <row r="12" spans="2:14">
      <c r="B12" s="51" t="s">
        <v>132</v>
      </c>
      <c r="C12" s="51"/>
      <c r="D12" s="614">
        <v>0.56000000000000005</v>
      </c>
      <c r="E12" s="615">
        <v>0.56000000000000005</v>
      </c>
      <c r="F12" s="615">
        <v>0.56999999999999995</v>
      </c>
      <c r="G12" s="615">
        <v>0.57999999999999996</v>
      </c>
      <c r="H12" s="279" t="s">
        <v>131</v>
      </c>
    </row>
    <row r="13" spans="2:14">
      <c r="B13" s="51" t="s">
        <v>951</v>
      </c>
      <c r="C13" s="51"/>
      <c r="D13" s="612">
        <v>0</v>
      </c>
      <c r="E13" s="279" t="s">
        <v>131</v>
      </c>
      <c r="F13" s="279" t="s">
        <v>131</v>
      </c>
      <c r="G13" s="279" t="s">
        <v>131</v>
      </c>
      <c r="H13" s="279" t="s">
        <v>131</v>
      </c>
    </row>
    <row r="14" spans="2:14">
      <c r="B14" s="51" t="s">
        <v>952</v>
      </c>
      <c r="C14" s="51"/>
      <c r="D14" s="614">
        <v>0.69</v>
      </c>
      <c r="E14" s="279" t="s">
        <v>131</v>
      </c>
      <c r="F14" s="279" t="s">
        <v>131</v>
      </c>
      <c r="G14" s="279" t="s">
        <v>131</v>
      </c>
      <c r="H14" s="279" t="s">
        <v>131</v>
      </c>
    </row>
    <row r="15" spans="2:14" ht="13.5" customHeight="1">
      <c r="B15" s="51" t="s">
        <v>953</v>
      </c>
      <c r="C15" s="51"/>
      <c r="D15" s="614">
        <v>0.30499999999999999</v>
      </c>
      <c r="E15" s="279" t="s">
        <v>131</v>
      </c>
      <c r="F15" s="279" t="s">
        <v>131</v>
      </c>
      <c r="G15" s="279" t="s">
        <v>131</v>
      </c>
      <c r="H15" s="279" t="s">
        <v>131</v>
      </c>
      <c r="M15" s="839"/>
      <c r="N15" s="839"/>
    </row>
    <row r="16" spans="2:14">
      <c r="B16" s="840" t="s">
        <v>175</v>
      </c>
      <c r="C16" s="840"/>
      <c r="D16" s="840"/>
      <c r="E16" s="840"/>
      <c r="F16" s="840"/>
      <c r="G16" s="840"/>
      <c r="H16" s="840"/>
    </row>
    <row r="17" spans="2:8">
      <c r="B17" s="72" t="s">
        <v>1046</v>
      </c>
      <c r="C17" s="334"/>
      <c r="D17" s="334"/>
      <c r="E17" s="334"/>
      <c r="F17" s="334"/>
      <c r="G17" s="334"/>
      <c r="H17" s="334"/>
    </row>
    <row r="18" spans="2:8">
      <c r="B18" s="51" t="s">
        <v>130</v>
      </c>
      <c r="C18" s="51"/>
      <c r="D18" s="616">
        <v>0.23300000000000001</v>
      </c>
      <c r="E18" s="279">
        <v>0.21</v>
      </c>
      <c r="F18" s="279">
        <v>0.2</v>
      </c>
      <c r="G18" s="279">
        <v>0.14299999999999999</v>
      </c>
      <c r="H18" s="279">
        <v>0.09</v>
      </c>
    </row>
    <row r="19" spans="2:8" ht="12.65" customHeight="1">
      <c r="B19" s="51" t="s">
        <v>132</v>
      </c>
      <c r="C19" s="51"/>
      <c r="D19" s="616">
        <v>0.76700000000000002</v>
      </c>
      <c r="E19" s="279">
        <v>0.79</v>
      </c>
      <c r="F19" s="279">
        <v>0.8</v>
      </c>
      <c r="G19" s="279">
        <v>0.85699999999999998</v>
      </c>
      <c r="H19" s="279">
        <v>0.91</v>
      </c>
    </row>
    <row r="20" spans="2:8">
      <c r="B20" s="117" t="s">
        <v>147</v>
      </c>
      <c r="C20" s="51"/>
      <c r="D20" s="616">
        <v>0</v>
      </c>
      <c r="E20" s="279">
        <v>0</v>
      </c>
      <c r="F20" s="279">
        <v>0</v>
      </c>
      <c r="G20" s="279">
        <v>0</v>
      </c>
      <c r="H20" s="279" t="s">
        <v>131</v>
      </c>
    </row>
    <row r="21" spans="2:8">
      <c r="B21" s="117" t="s">
        <v>149</v>
      </c>
      <c r="C21" s="51"/>
      <c r="D21" s="616">
        <v>0.6</v>
      </c>
      <c r="E21" s="279">
        <v>0.55200000000000005</v>
      </c>
      <c r="F21" s="279">
        <v>0.5</v>
      </c>
      <c r="G21" s="279">
        <v>0.48</v>
      </c>
      <c r="H21" s="279" t="s">
        <v>131</v>
      </c>
    </row>
    <row r="22" spans="2:8" ht="13" thickBot="1">
      <c r="B22" s="337" t="s">
        <v>151</v>
      </c>
      <c r="C22" s="51"/>
      <c r="D22" s="617">
        <v>0.4</v>
      </c>
      <c r="E22" s="279">
        <v>0.44800000000000001</v>
      </c>
      <c r="F22" s="279">
        <v>0.5</v>
      </c>
      <c r="G22" s="279">
        <v>0.53</v>
      </c>
      <c r="H22" s="279" t="s">
        <v>131</v>
      </c>
    </row>
    <row r="23" spans="2:8">
      <c r="B23" s="841" t="s">
        <v>1047</v>
      </c>
      <c r="C23" s="841"/>
      <c r="D23" s="841"/>
      <c r="E23" s="335"/>
      <c r="F23" s="335"/>
      <c r="G23" s="335"/>
      <c r="H23" s="335"/>
    </row>
    <row r="24" spans="2:8">
      <c r="B24" s="51" t="s">
        <v>130</v>
      </c>
      <c r="C24" s="51"/>
      <c r="D24" s="616">
        <v>0.45140000000000002</v>
      </c>
      <c r="E24" s="279">
        <v>0.45600000000000002</v>
      </c>
      <c r="F24" s="279">
        <v>0.441</v>
      </c>
      <c r="G24" s="279">
        <v>0.442</v>
      </c>
      <c r="H24" s="279">
        <v>0.41</v>
      </c>
    </row>
    <row r="25" spans="2:8">
      <c r="B25" s="51" t="s">
        <v>132</v>
      </c>
      <c r="C25" s="51"/>
      <c r="D25" s="616">
        <v>0.54859999999999998</v>
      </c>
      <c r="E25" s="279">
        <v>0.54400000000000004</v>
      </c>
      <c r="F25" s="279">
        <v>0.55500000000000005</v>
      </c>
      <c r="G25" s="279">
        <v>0.55800000000000005</v>
      </c>
      <c r="H25" s="279">
        <v>0.59</v>
      </c>
    </row>
    <row r="26" spans="2:8" ht="12.65" customHeight="1">
      <c r="B26" s="117" t="s">
        <v>147</v>
      </c>
      <c r="C26" s="51"/>
      <c r="D26" s="616">
        <v>0</v>
      </c>
      <c r="E26" s="279">
        <v>0</v>
      </c>
      <c r="F26" s="279">
        <v>3.0000000000000001E-3</v>
      </c>
      <c r="G26" s="279">
        <v>0</v>
      </c>
      <c r="H26" s="279" t="s">
        <v>131</v>
      </c>
    </row>
    <row r="27" spans="2:8">
      <c r="B27" s="117" t="s">
        <v>149</v>
      </c>
      <c r="C27" s="51"/>
      <c r="D27" s="616">
        <v>0.69730000000000003</v>
      </c>
      <c r="E27" s="279">
        <v>0.73399999999999999</v>
      </c>
      <c r="F27" s="279">
        <v>0.746</v>
      </c>
      <c r="G27" s="279">
        <v>0.74</v>
      </c>
      <c r="H27" s="279" t="s">
        <v>131</v>
      </c>
    </row>
    <row r="28" spans="2:8" ht="13" thickBot="1">
      <c r="B28" s="337" t="s">
        <v>151</v>
      </c>
      <c r="C28" s="51"/>
      <c r="D28" s="617">
        <v>0.29730000000000001</v>
      </c>
      <c r="E28" s="339">
        <v>0.26400000000000001</v>
      </c>
      <c r="F28" s="339">
        <v>0.251</v>
      </c>
      <c r="G28" s="339">
        <v>0.26</v>
      </c>
      <c r="H28" s="279" t="s">
        <v>131</v>
      </c>
    </row>
    <row r="29" spans="2:8">
      <c r="B29" s="841" t="s">
        <v>1048</v>
      </c>
      <c r="C29" s="841"/>
      <c r="D29" s="841"/>
      <c r="E29" s="335"/>
      <c r="F29" s="335"/>
      <c r="G29" s="335"/>
      <c r="H29" s="335"/>
    </row>
    <row r="30" spans="2:8">
      <c r="B30" s="51" t="s">
        <v>130</v>
      </c>
      <c r="C30" s="51"/>
      <c r="D30" s="616">
        <v>0.49980000000000002</v>
      </c>
      <c r="E30" s="279">
        <v>0.498</v>
      </c>
      <c r="F30" s="279">
        <v>0.498</v>
      </c>
      <c r="G30" s="279">
        <v>0.497</v>
      </c>
      <c r="H30" s="279">
        <v>0.51</v>
      </c>
    </row>
    <row r="31" spans="2:8">
      <c r="B31" s="51" t="s">
        <v>132</v>
      </c>
      <c r="C31" s="51"/>
      <c r="D31" s="616">
        <v>0.50019999999999998</v>
      </c>
      <c r="E31" s="279">
        <v>0.502</v>
      </c>
      <c r="F31" s="279">
        <v>0.502</v>
      </c>
      <c r="G31" s="279">
        <v>0.503</v>
      </c>
      <c r="H31" s="279">
        <v>0.49</v>
      </c>
    </row>
    <row r="32" spans="2:8">
      <c r="B32" s="117" t="s">
        <v>147</v>
      </c>
      <c r="C32" s="51"/>
      <c r="D32" s="616">
        <v>4.3900000000000002E-2</v>
      </c>
      <c r="E32" s="279">
        <v>5.2999999999999999E-2</v>
      </c>
      <c r="F32" s="279">
        <v>4.8000000000000001E-2</v>
      </c>
      <c r="G32" s="279">
        <v>0.05</v>
      </c>
      <c r="H32" s="279" t="s">
        <v>131</v>
      </c>
    </row>
    <row r="33" spans="2:8">
      <c r="B33" s="117" t="s">
        <v>149</v>
      </c>
      <c r="C33" s="51"/>
      <c r="D33" s="616">
        <v>0.8135</v>
      </c>
      <c r="E33" s="279">
        <v>0.81899999999999995</v>
      </c>
      <c r="F33" s="279">
        <v>0.82299999999999995</v>
      </c>
      <c r="G33" s="279">
        <v>0.83</v>
      </c>
      <c r="H33" s="279" t="s">
        <v>131</v>
      </c>
    </row>
    <row r="34" spans="2:8" ht="13" thickBot="1">
      <c r="B34" s="337" t="s">
        <v>151</v>
      </c>
      <c r="C34" s="58"/>
      <c r="D34" s="617">
        <v>0.1426</v>
      </c>
      <c r="E34" s="339">
        <v>0.129</v>
      </c>
      <c r="F34" s="339">
        <v>0.129</v>
      </c>
      <c r="G34" s="339">
        <v>0.12</v>
      </c>
      <c r="H34" s="339" t="s">
        <v>131</v>
      </c>
    </row>
    <row r="35" spans="2:8">
      <c r="B35" s="342" t="s">
        <v>1049</v>
      </c>
      <c r="C35" s="336"/>
      <c r="D35" s="336"/>
      <c r="E35" s="336"/>
      <c r="F35" s="336"/>
      <c r="G35" s="336"/>
      <c r="H35" s="336"/>
    </row>
    <row r="36" spans="2:8">
      <c r="B36" s="51" t="s">
        <v>130</v>
      </c>
      <c r="C36" s="51"/>
      <c r="D36" s="616">
        <v>0.57830000000000004</v>
      </c>
      <c r="E36" s="279">
        <v>0.56200000000000006</v>
      </c>
      <c r="F36" s="279">
        <v>0.54900000000000004</v>
      </c>
      <c r="G36" s="279">
        <v>0.56599999999999995</v>
      </c>
      <c r="H36" s="279">
        <v>0.56999999999999995</v>
      </c>
    </row>
    <row r="37" spans="2:8">
      <c r="B37" s="51" t="s">
        <v>132</v>
      </c>
      <c r="C37" s="51"/>
      <c r="D37" s="616">
        <v>0.42170000000000002</v>
      </c>
      <c r="E37" s="279">
        <v>0.438</v>
      </c>
      <c r="F37" s="279">
        <v>0.45100000000000001</v>
      </c>
      <c r="G37" s="279">
        <v>0.434</v>
      </c>
      <c r="H37" s="279">
        <v>0.43</v>
      </c>
    </row>
    <row r="38" spans="2:8">
      <c r="B38" s="117" t="s">
        <v>147</v>
      </c>
      <c r="C38" s="51"/>
      <c r="D38" s="616">
        <v>0.1198</v>
      </c>
      <c r="E38" s="279">
        <v>0.126</v>
      </c>
      <c r="F38" s="279">
        <v>0.13</v>
      </c>
      <c r="G38" s="279">
        <v>0.15</v>
      </c>
      <c r="H38" s="279" t="s">
        <v>131</v>
      </c>
    </row>
    <row r="39" spans="2:8">
      <c r="B39" s="117" t="s">
        <v>149</v>
      </c>
      <c r="C39" s="51"/>
      <c r="D39" s="616">
        <v>0.79990000000000006</v>
      </c>
      <c r="E39" s="279">
        <v>0.80100000000000005</v>
      </c>
      <c r="F39" s="279">
        <v>0.80100000000000005</v>
      </c>
      <c r="G39" s="457">
        <v>0.79</v>
      </c>
      <c r="H39" s="279" t="s">
        <v>131</v>
      </c>
    </row>
    <row r="40" spans="2:8" ht="13" thickBot="1">
      <c r="B40" s="337" t="s">
        <v>151</v>
      </c>
      <c r="C40" s="58"/>
      <c r="D40" s="617">
        <v>8.0299999999999996E-2</v>
      </c>
      <c r="E40" s="339">
        <v>7.1999999999999995E-2</v>
      </c>
      <c r="F40" s="339">
        <v>6.9000000000000006E-2</v>
      </c>
      <c r="G40" s="339">
        <v>7.0000000000000007E-2</v>
      </c>
      <c r="H40" s="339" t="s">
        <v>131</v>
      </c>
    </row>
    <row r="41" spans="2:8">
      <c r="B41" s="342" t="s">
        <v>1131</v>
      </c>
      <c r="C41" s="336"/>
      <c r="D41" s="55"/>
      <c r="E41" s="55"/>
      <c r="H41" s="338"/>
    </row>
    <row r="42" spans="2:8">
      <c r="B42" s="51" t="s">
        <v>130</v>
      </c>
      <c r="C42" s="51"/>
      <c r="D42" s="616">
        <v>0.65529999999999999</v>
      </c>
      <c r="E42" s="279">
        <v>0.64500000000000002</v>
      </c>
      <c r="F42" s="279">
        <v>0.61799999999999999</v>
      </c>
      <c r="G42" s="279">
        <v>0.60399999999999998</v>
      </c>
      <c r="H42" s="279">
        <v>0.59</v>
      </c>
    </row>
    <row r="43" spans="2:8">
      <c r="B43" s="51" t="s">
        <v>132</v>
      </c>
      <c r="C43" s="51"/>
      <c r="D43" s="616">
        <v>0.34470000000000001</v>
      </c>
      <c r="E43" s="279">
        <v>0.35499999999999998</v>
      </c>
      <c r="F43" s="279">
        <v>0.38200000000000001</v>
      </c>
      <c r="G43" s="464">
        <v>0.39600000000000002</v>
      </c>
      <c r="H43" s="279">
        <v>0.41</v>
      </c>
    </row>
    <row r="44" spans="2:8">
      <c r="B44" s="117" t="s">
        <v>147</v>
      </c>
      <c r="C44" s="51"/>
      <c r="D44" s="616">
        <v>0.26819999999999999</v>
      </c>
      <c r="E44" s="279">
        <v>0.311</v>
      </c>
      <c r="F44" s="279">
        <v>0.3</v>
      </c>
      <c r="G44" s="464">
        <v>0.31</v>
      </c>
      <c r="H44" s="279" t="s">
        <v>131</v>
      </c>
    </row>
    <row r="45" spans="2:8">
      <c r="B45" s="117" t="s">
        <v>149</v>
      </c>
      <c r="C45" s="51"/>
      <c r="D45" s="616">
        <v>0.67620000000000002</v>
      </c>
      <c r="E45" s="279">
        <v>0.64100000000000001</v>
      </c>
      <c r="F45" s="279">
        <v>0.64400000000000002</v>
      </c>
      <c r="G45" s="464">
        <v>0.63</v>
      </c>
      <c r="H45" s="279" t="s">
        <v>131</v>
      </c>
    </row>
    <row r="46" spans="2:8" ht="13" thickBot="1">
      <c r="B46" s="337" t="s">
        <v>151</v>
      </c>
      <c r="C46" s="58"/>
      <c r="D46" s="617">
        <v>5.5500000000000001E-2</v>
      </c>
      <c r="E46" s="339">
        <v>4.8000000000000001E-2</v>
      </c>
      <c r="F46" s="339">
        <v>5.6000000000000001E-2</v>
      </c>
      <c r="G46" s="465">
        <v>0.05</v>
      </c>
      <c r="H46" s="279" t="s">
        <v>131</v>
      </c>
    </row>
    <row r="47" spans="2:8" ht="13" thickTop="1">
      <c r="B47" s="848" t="s">
        <v>1045</v>
      </c>
      <c r="C47" s="848"/>
      <c r="D47" s="848"/>
      <c r="E47" s="848"/>
      <c r="F47" s="848"/>
      <c r="G47" s="848"/>
      <c r="H47" s="848"/>
    </row>
    <row r="49" spans="2:12" ht="20.149999999999999" customHeight="1">
      <c r="B49" s="324" t="s">
        <v>176</v>
      </c>
    </row>
    <row r="50" spans="2:12">
      <c r="B50" s="49" t="s">
        <v>177</v>
      </c>
      <c r="C50" s="88" t="s">
        <v>127</v>
      </c>
      <c r="D50" s="63">
        <v>2024</v>
      </c>
      <c r="E50" s="63">
        <v>2023</v>
      </c>
      <c r="F50" s="63">
        <v>2022</v>
      </c>
      <c r="G50" s="63">
        <v>2021</v>
      </c>
      <c r="H50" s="63">
        <v>2020</v>
      </c>
    </row>
    <row r="51" spans="2:12" ht="12.65" customHeight="1">
      <c r="B51" s="263" t="s">
        <v>178</v>
      </c>
      <c r="C51" s="90"/>
      <c r="D51" s="486">
        <v>91</v>
      </c>
      <c r="E51" s="459">
        <v>82</v>
      </c>
      <c r="F51" s="459">
        <v>79</v>
      </c>
      <c r="G51" s="459">
        <v>164</v>
      </c>
      <c r="H51" s="463">
        <v>183</v>
      </c>
    </row>
    <row r="52" spans="2:12" ht="12.65" customHeight="1">
      <c r="B52" s="340" t="s">
        <v>130</v>
      </c>
      <c r="C52" s="90"/>
      <c r="D52" s="486">
        <v>53</v>
      </c>
      <c r="E52" s="458" t="s">
        <v>131</v>
      </c>
      <c r="F52" s="458" t="s">
        <v>131</v>
      </c>
      <c r="G52" s="458" t="s">
        <v>131</v>
      </c>
      <c r="H52" s="248" t="s">
        <v>131</v>
      </c>
    </row>
    <row r="53" spans="2:12" ht="12.65" customHeight="1">
      <c r="B53" s="340" t="s">
        <v>144</v>
      </c>
      <c r="C53" s="90"/>
      <c r="D53" s="616">
        <v>0.58420000000000005</v>
      </c>
      <c r="E53" s="458" t="s">
        <v>131</v>
      </c>
      <c r="F53" s="458" t="s">
        <v>131</v>
      </c>
      <c r="G53" s="458" t="s">
        <v>131</v>
      </c>
      <c r="H53" s="248" t="s">
        <v>131</v>
      </c>
    </row>
    <row r="54" spans="2:12" ht="12.65" customHeight="1">
      <c r="B54" s="340" t="s">
        <v>132</v>
      </c>
      <c r="C54" s="90"/>
      <c r="D54" s="486">
        <v>38</v>
      </c>
      <c r="E54" s="458" t="s">
        <v>131</v>
      </c>
      <c r="F54" s="458" t="s">
        <v>131</v>
      </c>
      <c r="G54" s="458" t="s">
        <v>131</v>
      </c>
      <c r="H54" s="279" t="s">
        <v>131</v>
      </c>
    </row>
    <row r="55" spans="2:12" ht="12.65" customHeight="1" thickBot="1">
      <c r="B55" s="341" t="s">
        <v>145</v>
      </c>
      <c r="C55" s="330"/>
      <c r="D55" s="617">
        <v>0.41760000000000003</v>
      </c>
      <c r="E55" s="339" t="s">
        <v>131</v>
      </c>
      <c r="F55" s="339" t="s">
        <v>131</v>
      </c>
      <c r="G55" s="339" t="s">
        <v>131</v>
      </c>
      <c r="H55" s="339" t="s">
        <v>131</v>
      </c>
    </row>
    <row r="57" spans="2:12" ht="20.149999999999999" customHeight="1">
      <c r="B57" s="324" t="s">
        <v>179</v>
      </c>
      <c r="L57" s="101"/>
    </row>
    <row r="58" spans="2:12" ht="14" customHeight="1">
      <c r="B58" s="82" t="s">
        <v>180</v>
      </c>
      <c r="C58" s="63" t="s">
        <v>127</v>
      </c>
      <c r="D58" s="63">
        <v>2024</v>
      </c>
      <c r="E58" s="63">
        <v>2023</v>
      </c>
      <c r="F58" s="63">
        <v>2022</v>
      </c>
      <c r="G58" s="63">
        <v>2021</v>
      </c>
      <c r="H58" s="63">
        <v>2020</v>
      </c>
      <c r="L58" s="101"/>
    </row>
    <row r="59" spans="2:12">
      <c r="B59" s="842" t="s">
        <v>181</v>
      </c>
      <c r="C59" s="842"/>
      <c r="D59" s="842"/>
      <c r="E59" s="842"/>
      <c r="F59" s="842"/>
      <c r="G59" s="842"/>
      <c r="H59" s="842"/>
    </row>
    <row r="60" spans="2:12" ht="12.65" customHeight="1">
      <c r="B60" s="51" t="s">
        <v>182</v>
      </c>
      <c r="C60" s="90"/>
      <c r="D60" s="486">
        <v>1934</v>
      </c>
      <c r="E60" s="221">
        <v>1883</v>
      </c>
      <c r="F60" s="221">
        <v>1120</v>
      </c>
      <c r="G60" s="248" t="s">
        <v>131</v>
      </c>
      <c r="H60" s="248" t="s">
        <v>131</v>
      </c>
    </row>
    <row r="61" spans="2:12" ht="12.65" customHeight="1">
      <c r="B61" s="51" t="s">
        <v>183</v>
      </c>
      <c r="C61" s="90"/>
      <c r="D61" s="618">
        <v>0.92969999999999997</v>
      </c>
      <c r="E61" s="250">
        <v>0.89400000000000002</v>
      </c>
      <c r="F61" s="250">
        <v>0.82299999999999995</v>
      </c>
      <c r="G61" s="248" t="s">
        <v>131</v>
      </c>
      <c r="H61" s="248" t="s">
        <v>131</v>
      </c>
    </row>
    <row r="62" spans="2:12" ht="12.65" customHeight="1">
      <c r="B62" s="51" t="s">
        <v>184</v>
      </c>
      <c r="C62" s="90"/>
      <c r="D62" s="619">
        <v>1180</v>
      </c>
      <c r="E62" s="221">
        <v>1430</v>
      </c>
      <c r="F62" s="221">
        <v>779</v>
      </c>
      <c r="G62" s="248" t="s">
        <v>131</v>
      </c>
      <c r="H62" s="248" t="s">
        <v>131</v>
      </c>
    </row>
    <row r="63" spans="2:12" ht="12.65" customHeight="1">
      <c r="B63" s="51" t="s">
        <v>185</v>
      </c>
      <c r="C63" s="90"/>
      <c r="D63" s="620">
        <v>0.61009999999999998</v>
      </c>
      <c r="E63" s="250">
        <v>0.67900000000000005</v>
      </c>
      <c r="F63" s="250">
        <v>0.57999999999999996</v>
      </c>
      <c r="G63" s="248" t="s">
        <v>131</v>
      </c>
      <c r="H63" s="248" t="s">
        <v>131</v>
      </c>
    </row>
    <row r="64" spans="2:12">
      <c r="B64" s="842" t="s">
        <v>186</v>
      </c>
      <c r="C64" s="842"/>
      <c r="D64" s="842"/>
      <c r="E64" s="842"/>
      <c r="F64" s="842"/>
      <c r="G64" s="842"/>
      <c r="H64" s="842"/>
    </row>
    <row r="65" spans="2:8" ht="12.65" customHeight="1">
      <c r="B65" s="51" t="s">
        <v>182</v>
      </c>
      <c r="C65" s="90"/>
      <c r="D65" s="486">
        <v>2897</v>
      </c>
      <c r="E65" s="248" t="s">
        <v>131</v>
      </c>
      <c r="F65" s="248" t="s">
        <v>131</v>
      </c>
      <c r="G65" s="248" t="s">
        <v>131</v>
      </c>
      <c r="H65" s="248" t="s">
        <v>131</v>
      </c>
    </row>
    <row r="66" spans="2:8" ht="12.65" customHeight="1">
      <c r="B66" s="51" t="s">
        <v>183</v>
      </c>
      <c r="C66" s="90"/>
      <c r="D66" s="618">
        <v>0.64800000000000002</v>
      </c>
      <c r="E66" s="250">
        <v>0.65800000000000003</v>
      </c>
      <c r="F66" s="248" t="s">
        <v>131</v>
      </c>
      <c r="G66" s="248" t="s">
        <v>131</v>
      </c>
      <c r="H66" s="248" t="s">
        <v>131</v>
      </c>
    </row>
    <row r="67" spans="2:8" ht="12.65" customHeight="1">
      <c r="B67" s="51" t="s">
        <v>184</v>
      </c>
      <c r="C67" s="90"/>
      <c r="D67" s="486">
        <v>2358</v>
      </c>
      <c r="E67" s="248" t="s">
        <v>131</v>
      </c>
      <c r="F67" s="248" t="s">
        <v>131</v>
      </c>
      <c r="G67" s="248" t="s">
        <v>131</v>
      </c>
      <c r="H67" s="248" t="s">
        <v>131</v>
      </c>
    </row>
    <row r="68" spans="2:8" ht="12.65" customHeight="1">
      <c r="B68" s="51" t="s">
        <v>185</v>
      </c>
      <c r="C68" s="90"/>
      <c r="D68" s="618">
        <v>0.52739999999999998</v>
      </c>
      <c r="E68" s="250">
        <v>0.53200000000000003</v>
      </c>
      <c r="F68" s="248" t="s">
        <v>131</v>
      </c>
      <c r="G68" s="248" t="s">
        <v>131</v>
      </c>
      <c r="H68" s="248" t="s">
        <v>131</v>
      </c>
    </row>
    <row r="69" spans="2:8">
      <c r="B69" s="842" t="s">
        <v>187</v>
      </c>
      <c r="C69" s="842"/>
      <c r="D69" s="842"/>
      <c r="E69" s="842"/>
      <c r="F69" s="842"/>
      <c r="G69" s="842"/>
      <c r="H69" s="842"/>
    </row>
    <row r="70" spans="2:8" ht="12.65" customHeight="1">
      <c r="B70" s="51" t="s">
        <v>182</v>
      </c>
      <c r="C70" s="90"/>
      <c r="D70" s="486">
        <v>13</v>
      </c>
      <c r="E70" s="221">
        <v>10</v>
      </c>
      <c r="F70" s="221">
        <v>6</v>
      </c>
      <c r="G70" s="221">
        <v>6</v>
      </c>
      <c r="H70" s="248" t="s">
        <v>131</v>
      </c>
    </row>
    <row r="71" spans="2:8" ht="12.65" customHeight="1">
      <c r="B71" s="51" t="s">
        <v>183</v>
      </c>
      <c r="C71" s="90"/>
      <c r="D71" s="618">
        <v>0.43330000000000002</v>
      </c>
      <c r="E71" s="250">
        <v>0.34499999999999997</v>
      </c>
      <c r="F71" s="250">
        <v>0.3</v>
      </c>
      <c r="G71" s="248">
        <v>0.28599999999999998</v>
      </c>
      <c r="H71" s="248" t="s">
        <v>131</v>
      </c>
    </row>
    <row r="72" spans="2:8" ht="12.65" customHeight="1">
      <c r="B72" s="51" t="s">
        <v>184</v>
      </c>
      <c r="C72" s="90"/>
      <c r="D72" s="486">
        <v>7</v>
      </c>
      <c r="E72" s="221">
        <v>6</v>
      </c>
      <c r="F72" s="221">
        <v>4</v>
      </c>
      <c r="G72" s="221">
        <v>3</v>
      </c>
      <c r="H72" s="248" t="s">
        <v>131</v>
      </c>
    </row>
    <row r="73" spans="2:8" ht="12.65" customHeight="1">
      <c r="B73" s="51" t="s">
        <v>185</v>
      </c>
      <c r="C73" s="90"/>
      <c r="D73" s="618">
        <v>0.23330000000000001</v>
      </c>
      <c r="E73" s="250">
        <v>0.20699999999999999</v>
      </c>
      <c r="F73" s="250">
        <v>0.2</v>
      </c>
      <c r="G73" s="248">
        <v>0.14299999999999999</v>
      </c>
      <c r="H73" s="248" t="s">
        <v>131</v>
      </c>
    </row>
    <row r="74" spans="2:8" ht="12.65" customHeight="1">
      <c r="B74" s="842" t="s">
        <v>188</v>
      </c>
      <c r="C74" s="842"/>
      <c r="D74" s="842"/>
      <c r="E74" s="842"/>
      <c r="F74" s="842"/>
      <c r="G74" s="842"/>
      <c r="H74" s="842"/>
    </row>
    <row r="75" spans="2:8" ht="12.65" customHeight="1">
      <c r="B75" s="51" t="s">
        <v>182</v>
      </c>
      <c r="C75" s="90"/>
      <c r="D75" s="486">
        <v>155</v>
      </c>
      <c r="E75" s="221">
        <v>132</v>
      </c>
      <c r="F75" s="221">
        <v>120</v>
      </c>
      <c r="G75" s="221">
        <v>107</v>
      </c>
      <c r="H75" s="248" t="s">
        <v>131</v>
      </c>
    </row>
    <row r="76" spans="2:8" ht="12.65" customHeight="1">
      <c r="B76" s="51" t="s">
        <v>183</v>
      </c>
      <c r="C76" s="90"/>
      <c r="D76" s="618">
        <v>0.39040000000000002</v>
      </c>
      <c r="E76" s="250">
        <v>0.372</v>
      </c>
      <c r="F76" s="250">
        <v>0.39200000000000002</v>
      </c>
      <c r="G76" s="248">
        <v>0.34499999999999997</v>
      </c>
      <c r="H76" s="248" t="s">
        <v>131</v>
      </c>
    </row>
    <row r="77" spans="2:8" ht="12.65" customHeight="1">
      <c r="B77" s="51" t="s">
        <v>184</v>
      </c>
      <c r="C77" s="90"/>
      <c r="D77" s="486">
        <v>174</v>
      </c>
      <c r="E77" s="221">
        <v>163</v>
      </c>
      <c r="F77" s="221">
        <v>155</v>
      </c>
      <c r="G77" s="221">
        <v>135</v>
      </c>
      <c r="H77" s="248" t="s">
        <v>131</v>
      </c>
    </row>
    <row r="78" spans="2:8" ht="12.65" customHeight="1">
      <c r="B78" s="51" t="s">
        <v>185</v>
      </c>
      <c r="C78" s="90"/>
      <c r="D78" s="618">
        <v>0.43830000000000002</v>
      </c>
      <c r="E78" s="250">
        <v>0.45600000000000002</v>
      </c>
      <c r="F78" s="250">
        <v>0.443</v>
      </c>
      <c r="G78" s="248">
        <v>0.435</v>
      </c>
      <c r="H78" s="248" t="s">
        <v>131</v>
      </c>
    </row>
    <row r="79" spans="2:8">
      <c r="B79" s="842" t="s">
        <v>189</v>
      </c>
      <c r="C79" s="842"/>
      <c r="D79" s="842"/>
      <c r="E79" s="842"/>
      <c r="F79" s="842"/>
      <c r="G79" s="842"/>
      <c r="H79" s="842"/>
    </row>
    <row r="80" spans="2:8" ht="12.65" customHeight="1">
      <c r="B80" s="51" t="s">
        <v>182</v>
      </c>
      <c r="C80" s="90"/>
      <c r="D80" s="486">
        <v>6591</v>
      </c>
      <c r="E80" s="221">
        <v>6060</v>
      </c>
      <c r="F80" s="221">
        <v>6128</v>
      </c>
      <c r="G80" s="221">
        <v>4719</v>
      </c>
      <c r="H80" s="248" t="s">
        <v>131</v>
      </c>
    </row>
    <row r="81" spans="2:12" ht="12.65" customHeight="1">
      <c r="B81" s="51" t="s">
        <v>183</v>
      </c>
      <c r="C81" s="90"/>
      <c r="D81" s="618">
        <v>0.88849999999999996</v>
      </c>
      <c r="E81" s="250">
        <v>0.88</v>
      </c>
      <c r="F81" s="250">
        <v>0.83699999999999997</v>
      </c>
      <c r="G81" s="248">
        <v>0.82499999999999996</v>
      </c>
      <c r="H81" s="248" t="s">
        <v>131</v>
      </c>
    </row>
    <row r="82" spans="2:12" ht="12.65" customHeight="1">
      <c r="B82" s="51" t="s">
        <v>184</v>
      </c>
      <c r="C82" s="90"/>
      <c r="D82" s="486">
        <v>4319</v>
      </c>
      <c r="E82" s="221">
        <v>4458</v>
      </c>
      <c r="F82" s="221">
        <v>4525</v>
      </c>
      <c r="G82" s="221">
        <v>4484</v>
      </c>
      <c r="H82" s="248" t="s">
        <v>131</v>
      </c>
    </row>
    <row r="83" spans="2:12" ht="12.65" customHeight="1" thickBot="1">
      <c r="B83" s="337" t="s">
        <v>185</v>
      </c>
      <c r="C83" s="58"/>
      <c r="D83" s="617">
        <v>0.65529999999999999</v>
      </c>
      <c r="E83" s="339">
        <v>0.64800000000000002</v>
      </c>
      <c r="F83" s="339">
        <v>0.61799999999999999</v>
      </c>
      <c r="G83" s="465">
        <v>0.60399999999999998</v>
      </c>
      <c r="H83" s="279" t="s">
        <v>131</v>
      </c>
    </row>
    <row r="85" spans="2:12" ht="21">
      <c r="B85" s="413" t="s">
        <v>190</v>
      </c>
    </row>
    <row r="86" spans="2:12" ht="20.149999999999999" customHeight="1">
      <c r="B86" s="324" t="s">
        <v>191</v>
      </c>
      <c r="C86" s="324"/>
      <c r="E86" s="6"/>
    </row>
    <row r="87" spans="2:12" ht="20.149999999999999" customHeight="1">
      <c r="B87" s="305" t="s">
        <v>172</v>
      </c>
      <c r="C87" s="88" t="s">
        <v>127</v>
      </c>
      <c r="D87" s="333">
        <v>2024</v>
      </c>
      <c r="E87" s="333">
        <v>2023</v>
      </c>
      <c r="F87" s="333">
        <v>2022</v>
      </c>
      <c r="G87" s="333">
        <v>2021</v>
      </c>
      <c r="H87" s="333">
        <v>2020</v>
      </c>
    </row>
    <row r="88" spans="2:12" s="129" customFormat="1" ht="12.65" customHeight="1">
      <c r="B88" s="845" t="s">
        <v>173</v>
      </c>
      <c r="C88" s="845"/>
      <c r="D88" s="845"/>
      <c r="E88" s="845"/>
      <c r="F88" s="845"/>
      <c r="G88" s="845"/>
      <c r="H88" s="845"/>
    </row>
    <row r="89" spans="2:12">
      <c r="B89" s="51" t="s">
        <v>174</v>
      </c>
      <c r="C89" s="51"/>
      <c r="D89" s="621">
        <v>41</v>
      </c>
      <c r="E89" s="279" t="s">
        <v>131</v>
      </c>
      <c r="F89" s="279" t="s">
        <v>131</v>
      </c>
      <c r="G89" s="279" t="s">
        <v>131</v>
      </c>
      <c r="H89" s="279" t="s">
        <v>131</v>
      </c>
    </row>
    <row r="90" spans="2:12">
      <c r="B90" s="51" t="s">
        <v>130</v>
      </c>
      <c r="C90" s="51"/>
      <c r="D90" s="614">
        <v>0.26829999999999998</v>
      </c>
      <c r="E90" s="279" t="s">
        <v>131</v>
      </c>
      <c r="F90" s="279" t="s">
        <v>131</v>
      </c>
      <c r="G90" s="279" t="s">
        <v>131</v>
      </c>
      <c r="H90" s="279" t="s">
        <v>131</v>
      </c>
    </row>
    <row r="91" spans="2:12" ht="12.65" customHeight="1">
      <c r="B91" s="51" t="s">
        <v>132</v>
      </c>
      <c r="C91" s="51"/>
      <c r="D91" s="614">
        <v>0.73170000000000002</v>
      </c>
      <c r="E91" s="279" t="s">
        <v>131</v>
      </c>
      <c r="F91" s="279" t="s">
        <v>131</v>
      </c>
      <c r="G91" s="279" t="s">
        <v>131</v>
      </c>
      <c r="H91" s="279" t="s">
        <v>131</v>
      </c>
    </row>
    <row r="92" spans="2:12">
      <c r="B92" s="51" t="s">
        <v>951</v>
      </c>
      <c r="C92" s="51"/>
      <c r="D92" s="614">
        <v>0</v>
      </c>
      <c r="E92" s="279" t="s">
        <v>131</v>
      </c>
      <c r="F92" s="279" t="s">
        <v>131</v>
      </c>
      <c r="G92" s="279" t="s">
        <v>131</v>
      </c>
      <c r="H92" s="279" t="s">
        <v>131</v>
      </c>
    </row>
    <row r="93" spans="2:12">
      <c r="B93" s="51" t="s">
        <v>952</v>
      </c>
      <c r="C93" s="51"/>
      <c r="D93" s="614">
        <v>0.56100000000000005</v>
      </c>
      <c r="E93" s="279" t="s">
        <v>131</v>
      </c>
      <c r="F93" s="279" t="s">
        <v>131</v>
      </c>
      <c r="G93" s="279" t="s">
        <v>131</v>
      </c>
      <c r="H93" s="279" t="s">
        <v>131</v>
      </c>
      <c r="I93" s="844"/>
      <c r="J93" s="844"/>
      <c r="K93" s="844"/>
      <c r="L93" s="484"/>
    </row>
    <row r="94" spans="2:12">
      <c r="B94" s="51" t="s">
        <v>953</v>
      </c>
      <c r="C94" s="51"/>
      <c r="D94" s="614">
        <v>0.439</v>
      </c>
      <c r="E94" s="279" t="s">
        <v>131</v>
      </c>
      <c r="F94" s="279" t="s">
        <v>131</v>
      </c>
      <c r="G94" s="279" t="s">
        <v>131</v>
      </c>
      <c r="H94" s="279" t="s">
        <v>131</v>
      </c>
    </row>
    <row r="95" spans="2:12">
      <c r="B95" s="840" t="s">
        <v>175</v>
      </c>
      <c r="C95" s="840"/>
      <c r="D95" s="840"/>
      <c r="E95" s="840"/>
      <c r="F95" s="840"/>
      <c r="G95" s="840"/>
      <c r="H95" s="840"/>
    </row>
    <row r="96" spans="2:12">
      <c r="B96" s="72" t="s">
        <v>1046</v>
      </c>
      <c r="C96" s="334"/>
      <c r="D96" s="334"/>
      <c r="E96" s="334"/>
      <c r="F96" s="334"/>
      <c r="G96" s="334"/>
      <c r="H96" s="334"/>
    </row>
    <row r="97" spans="2:12">
      <c r="B97" s="51" t="s">
        <v>130</v>
      </c>
      <c r="C97" s="51"/>
      <c r="D97" s="622">
        <v>0.17599999999999999</v>
      </c>
      <c r="E97" s="279" t="s">
        <v>131</v>
      </c>
      <c r="F97" s="279" t="s">
        <v>131</v>
      </c>
      <c r="G97" s="279" t="s">
        <v>131</v>
      </c>
      <c r="H97" s="279" t="s">
        <v>131</v>
      </c>
    </row>
    <row r="98" spans="2:12">
      <c r="B98" s="51" t="s">
        <v>132</v>
      </c>
      <c r="C98" s="51"/>
      <c r="D98" s="622">
        <v>0.82399999999999995</v>
      </c>
      <c r="E98" s="279" t="s">
        <v>131</v>
      </c>
      <c r="F98" s="279" t="s">
        <v>131</v>
      </c>
      <c r="G98" s="279" t="s">
        <v>131</v>
      </c>
      <c r="H98" s="279" t="s">
        <v>131</v>
      </c>
    </row>
    <row r="99" spans="2:12" ht="12.65" customHeight="1">
      <c r="B99" s="117" t="s">
        <v>147</v>
      </c>
      <c r="C99" s="51"/>
      <c r="D99" s="622">
        <v>0</v>
      </c>
      <c r="E99" s="279" t="s">
        <v>131</v>
      </c>
      <c r="F99" s="279" t="s">
        <v>131</v>
      </c>
      <c r="G99" s="279" t="s">
        <v>131</v>
      </c>
      <c r="H99" s="279" t="s">
        <v>131</v>
      </c>
    </row>
    <row r="100" spans="2:12">
      <c r="B100" s="117" t="s">
        <v>149</v>
      </c>
      <c r="C100" s="51"/>
      <c r="D100" s="622">
        <v>0.41199999999999998</v>
      </c>
      <c r="E100" s="279" t="s">
        <v>131</v>
      </c>
      <c r="F100" s="279" t="s">
        <v>131</v>
      </c>
      <c r="G100" s="279" t="s">
        <v>131</v>
      </c>
      <c r="H100" s="279" t="s">
        <v>131</v>
      </c>
      <c r="I100" s="844"/>
      <c r="J100" s="844"/>
      <c r="K100" s="844"/>
      <c r="L100" s="484"/>
    </row>
    <row r="101" spans="2:12" ht="13" thickBot="1">
      <c r="B101" s="337" t="s">
        <v>151</v>
      </c>
      <c r="C101" s="51"/>
      <c r="D101" s="623">
        <v>0.58799999999999997</v>
      </c>
      <c r="E101" s="279" t="s">
        <v>131</v>
      </c>
      <c r="F101" s="279" t="s">
        <v>131</v>
      </c>
      <c r="G101" s="279" t="s">
        <v>131</v>
      </c>
      <c r="H101" s="279" t="s">
        <v>131</v>
      </c>
    </row>
    <row r="102" spans="2:12">
      <c r="B102" s="841" t="s">
        <v>1047</v>
      </c>
      <c r="C102" s="841"/>
      <c r="D102" s="841"/>
      <c r="E102" s="335"/>
      <c r="F102" s="335"/>
      <c r="G102" s="335"/>
      <c r="H102" s="335"/>
    </row>
    <row r="103" spans="2:12">
      <c r="B103" s="51" t="s">
        <v>130</v>
      </c>
      <c r="C103" s="51"/>
      <c r="D103" s="622">
        <v>0.33300000000000002</v>
      </c>
      <c r="E103" s="279" t="s">
        <v>131</v>
      </c>
      <c r="F103" s="279" t="s">
        <v>131</v>
      </c>
      <c r="G103" s="279" t="s">
        <v>131</v>
      </c>
      <c r="H103" s="279" t="s">
        <v>131</v>
      </c>
    </row>
    <row r="104" spans="2:12">
      <c r="B104" s="51" t="s">
        <v>132</v>
      </c>
      <c r="C104" s="51"/>
      <c r="D104" s="622">
        <v>0.66700000000000004</v>
      </c>
      <c r="E104" s="279" t="s">
        <v>131</v>
      </c>
      <c r="F104" s="279" t="s">
        <v>131</v>
      </c>
      <c r="G104" s="279" t="s">
        <v>131</v>
      </c>
      <c r="H104" s="279" t="s">
        <v>131</v>
      </c>
    </row>
    <row r="105" spans="2:12">
      <c r="B105" s="117" t="s">
        <v>147</v>
      </c>
      <c r="C105" s="51"/>
      <c r="D105" s="622">
        <v>0</v>
      </c>
      <c r="E105" s="279" t="s">
        <v>131</v>
      </c>
      <c r="F105" s="279" t="s">
        <v>131</v>
      </c>
      <c r="G105" s="279" t="s">
        <v>131</v>
      </c>
      <c r="H105" s="279" t="s">
        <v>131</v>
      </c>
    </row>
    <row r="106" spans="2:12" ht="12.65" customHeight="1">
      <c r="B106" s="117" t="s">
        <v>149</v>
      </c>
      <c r="C106" s="51"/>
      <c r="D106" s="622">
        <v>0.66700000000000004</v>
      </c>
      <c r="E106" s="279" t="s">
        <v>131</v>
      </c>
      <c r="F106" s="279" t="s">
        <v>131</v>
      </c>
      <c r="G106" s="279" t="s">
        <v>131</v>
      </c>
      <c r="H106" s="279" t="s">
        <v>131</v>
      </c>
    </row>
    <row r="107" spans="2:12" ht="13" thickBot="1">
      <c r="B107" s="337" t="s">
        <v>151</v>
      </c>
      <c r="C107" s="51"/>
      <c r="D107" s="623">
        <v>0.33300000000000002</v>
      </c>
      <c r="E107" s="279" t="s">
        <v>131</v>
      </c>
      <c r="F107" s="279" t="s">
        <v>131</v>
      </c>
      <c r="G107" s="279" t="s">
        <v>131</v>
      </c>
      <c r="H107" s="279" t="s">
        <v>131</v>
      </c>
      <c r="I107" s="844"/>
      <c r="J107" s="844"/>
      <c r="K107" s="844"/>
      <c r="L107" s="484"/>
    </row>
    <row r="108" spans="2:12">
      <c r="B108" s="841" t="s">
        <v>1048</v>
      </c>
      <c r="C108" s="841"/>
      <c r="D108" s="841"/>
      <c r="E108" s="335"/>
      <c r="F108" s="335"/>
      <c r="G108" s="335"/>
      <c r="H108" s="335"/>
    </row>
    <row r="109" spans="2:12">
      <c r="B109" s="51" t="s">
        <v>130</v>
      </c>
      <c r="C109" s="51"/>
      <c r="D109" s="622">
        <v>0.439</v>
      </c>
      <c r="E109" s="279" t="s">
        <v>131</v>
      </c>
      <c r="F109" s="279" t="s">
        <v>131</v>
      </c>
      <c r="G109" s="279" t="s">
        <v>131</v>
      </c>
      <c r="H109" s="279" t="s">
        <v>131</v>
      </c>
    </row>
    <row r="110" spans="2:12">
      <c r="B110" s="51" t="s">
        <v>132</v>
      </c>
      <c r="C110" s="51"/>
      <c r="D110" s="622">
        <v>0.56100000000000005</v>
      </c>
      <c r="E110" s="279" t="s">
        <v>131</v>
      </c>
      <c r="F110" s="279" t="s">
        <v>131</v>
      </c>
      <c r="G110" s="279" t="s">
        <v>131</v>
      </c>
      <c r="H110" s="279" t="s">
        <v>131</v>
      </c>
    </row>
    <row r="111" spans="2:12">
      <c r="B111" s="117" t="s">
        <v>147</v>
      </c>
      <c r="C111" s="51"/>
      <c r="D111" s="622">
        <v>0.06</v>
      </c>
      <c r="E111" s="279" t="s">
        <v>131</v>
      </c>
      <c r="F111" s="279" t="s">
        <v>131</v>
      </c>
      <c r="G111" s="279" t="s">
        <v>131</v>
      </c>
      <c r="H111" s="279" t="s">
        <v>131</v>
      </c>
    </row>
    <row r="112" spans="2:12">
      <c r="B112" s="117" t="s">
        <v>149</v>
      </c>
      <c r="C112" s="51"/>
      <c r="D112" s="622">
        <v>0.73599999999999999</v>
      </c>
      <c r="E112" s="279" t="s">
        <v>131</v>
      </c>
      <c r="F112" s="279" t="s">
        <v>131</v>
      </c>
      <c r="G112" s="279" t="s">
        <v>131</v>
      </c>
      <c r="H112" s="279" t="s">
        <v>131</v>
      </c>
    </row>
    <row r="113" spans="2:12" ht="13" thickBot="1">
      <c r="B113" s="337" t="s">
        <v>151</v>
      </c>
      <c r="C113" s="58"/>
      <c r="D113" s="623">
        <v>0.20399999999999999</v>
      </c>
      <c r="E113" s="279" t="s">
        <v>131</v>
      </c>
      <c r="F113" s="279" t="s">
        <v>131</v>
      </c>
      <c r="G113" s="279" t="s">
        <v>131</v>
      </c>
      <c r="H113" s="279" t="s">
        <v>131</v>
      </c>
    </row>
    <row r="114" spans="2:12">
      <c r="B114" s="342" t="s">
        <v>1049</v>
      </c>
      <c r="C114" s="336"/>
      <c r="D114" s="336"/>
      <c r="E114" s="336"/>
      <c r="F114" s="336"/>
      <c r="G114" s="336"/>
      <c r="H114" s="336"/>
      <c r="I114" s="844"/>
      <c r="J114" s="844"/>
      <c r="K114" s="844"/>
      <c r="L114" s="484"/>
    </row>
    <row r="115" spans="2:12">
      <c r="B115" s="51" t="s">
        <v>130</v>
      </c>
      <c r="C115" s="51"/>
      <c r="D115" s="622">
        <v>0.52200000000000002</v>
      </c>
      <c r="E115" s="279" t="s">
        <v>131</v>
      </c>
      <c r="F115" s="279" t="s">
        <v>131</v>
      </c>
      <c r="G115" s="279" t="s">
        <v>131</v>
      </c>
      <c r="H115" s="279" t="s">
        <v>131</v>
      </c>
    </row>
    <row r="116" spans="2:12">
      <c r="B116" s="51" t="s">
        <v>132</v>
      </c>
      <c r="C116" s="51"/>
      <c r="D116" s="622">
        <v>0.47799999999999998</v>
      </c>
      <c r="E116" s="279" t="s">
        <v>131</v>
      </c>
      <c r="F116" s="279" t="s">
        <v>131</v>
      </c>
      <c r="G116" s="279" t="s">
        <v>131</v>
      </c>
      <c r="H116" s="279" t="s">
        <v>131</v>
      </c>
    </row>
    <row r="117" spans="2:12">
      <c r="B117" s="117" t="s">
        <v>147</v>
      </c>
      <c r="C117" s="51"/>
      <c r="D117" s="622">
        <v>0.13</v>
      </c>
      <c r="E117" s="279" t="s">
        <v>131</v>
      </c>
      <c r="F117" s="279" t="s">
        <v>131</v>
      </c>
      <c r="G117" s="279" t="s">
        <v>131</v>
      </c>
      <c r="H117" s="279" t="s">
        <v>131</v>
      </c>
    </row>
    <row r="118" spans="2:12">
      <c r="B118" s="117" t="s">
        <v>149</v>
      </c>
      <c r="C118" s="51"/>
      <c r="D118" s="622">
        <v>0.72499999999999998</v>
      </c>
      <c r="E118" s="279" t="s">
        <v>131</v>
      </c>
      <c r="F118" s="279" t="s">
        <v>131</v>
      </c>
      <c r="G118" s="279" t="s">
        <v>131</v>
      </c>
      <c r="H118" s="279" t="s">
        <v>131</v>
      </c>
    </row>
    <row r="119" spans="2:12" ht="13" thickBot="1">
      <c r="B119" s="337" t="s">
        <v>151</v>
      </c>
      <c r="C119" s="58"/>
      <c r="D119" s="623">
        <v>0.14499999999999999</v>
      </c>
      <c r="E119" s="279" t="s">
        <v>131</v>
      </c>
      <c r="F119" s="279" t="s">
        <v>131</v>
      </c>
      <c r="G119" s="279" t="s">
        <v>131</v>
      </c>
      <c r="H119" s="279" t="s">
        <v>131</v>
      </c>
    </row>
    <row r="120" spans="2:12">
      <c r="B120" s="342" t="s">
        <v>1044</v>
      </c>
      <c r="C120" s="336"/>
      <c r="D120" s="55"/>
      <c r="E120" s="55"/>
      <c r="H120" s="338"/>
    </row>
    <row r="121" spans="2:12">
      <c r="B121" s="51" t="s">
        <v>130</v>
      </c>
      <c r="C121" s="51"/>
      <c r="D121" s="622">
        <v>0.57199999999999995</v>
      </c>
      <c r="E121" s="279" t="s">
        <v>131</v>
      </c>
      <c r="F121" s="279" t="s">
        <v>131</v>
      </c>
      <c r="G121" s="279" t="s">
        <v>131</v>
      </c>
      <c r="H121" s="279" t="s">
        <v>131</v>
      </c>
      <c r="I121" s="844"/>
      <c r="J121" s="844"/>
      <c r="K121" s="844"/>
      <c r="L121" s="484"/>
    </row>
    <row r="122" spans="2:12">
      <c r="B122" s="51" t="s">
        <v>132</v>
      </c>
      <c r="C122" s="51"/>
      <c r="D122" s="622">
        <v>0.42799999999999999</v>
      </c>
      <c r="E122" s="279" t="s">
        <v>131</v>
      </c>
      <c r="F122" s="279" t="s">
        <v>131</v>
      </c>
      <c r="G122" s="279" t="s">
        <v>131</v>
      </c>
      <c r="H122" s="279" t="s">
        <v>131</v>
      </c>
    </row>
    <row r="123" spans="2:12">
      <c r="B123" s="117" t="s">
        <v>147</v>
      </c>
      <c r="C123" s="51"/>
      <c r="D123" s="622">
        <v>0.34599999999999997</v>
      </c>
      <c r="E123" s="279" t="s">
        <v>131</v>
      </c>
      <c r="F123" s="279" t="s">
        <v>131</v>
      </c>
      <c r="G123" s="279" t="s">
        <v>131</v>
      </c>
      <c r="H123" s="279" t="s">
        <v>131</v>
      </c>
    </row>
    <row r="124" spans="2:12">
      <c r="B124" s="117" t="s">
        <v>149</v>
      </c>
      <c r="C124" s="51"/>
      <c r="D124" s="622">
        <v>0.52400000000000002</v>
      </c>
      <c r="E124" s="279" t="s">
        <v>131</v>
      </c>
      <c r="F124" s="279" t="s">
        <v>131</v>
      </c>
      <c r="G124" s="279" t="s">
        <v>131</v>
      </c>
      <c r="H124" s="279" t="s">
        <v>131</v>
      </c>
    </row>
    <row r="125" spans="2:12" ht="13" thickBot="1">
      <c r="B125" s="337" t="s">
        <v>151</v>
      </c>
      <c r="C125" s="58"/>
      <c r="D125" s="617">
        <v>0.13</v>
      </c>
      <c r="E125" s="339" t="s">
        <v>131</v>
      </c>
      <c r="F125" s="339" t="s">
        <v>131</v>
      </c>
      <c r="G125" s="465" t="s">
        <v>131</v>
      </c>
      <c r="H125" s="279" t="s">
        <v>131</v>
      </c>
    </row>
    <row r="127" spans="2:12" ht="20.5" customHeight="1">
      <c r="B127" s="324" t="s">
        <v>176</v>
      </c>
    </row>
    <row r="128" spans="2:12">
      <c r="B128" s="49" t="s">
        <v>177</v>
      </c>
      <c r="C128" s="88" t="s">
        <v>127</v>
      </c>
      <c r="D128" s="63">
        <v>2024</v>
      </c>
      <c r="E128" s="63">
        <v>2023</v>
      </c>
      <c r="F128" s="63">
        <v>2022</v>
      </c>
      <c r="G128" s="63">
        <v>2021</v>
      </c>
      <c r="H128" s="63">
        <v>2020</v>
      </c>
    </row>
    <row r="129" spans="2:12" ht="13" customHeight="1">
      <c r="B129" s="263" t="s">
        <v>178</v>
      </c>
      <c r="C129" s="90"/>
      <c r="D129" s="624">
        <v>230</v>
      </c>
      <c r="E129" s="463">
        <v>246</v>
      </c>
      <c r="F129" s="279" t="s">
        <v>131</v>
      </c>
      <c r="G129" s="279" t="s">
        <v>131</v>
      </c>
      <c r="H129" s="279" t="s">
        <v>131</v>
      </c>
    </row>
    <row r="130" spans="2:12">
      <c r="B130" s="51" t="s">
        <v>130</v>
      </c>
      <c r="C130" s="90"/>
      <c r="D130" s="622">
        <v>8.9300000000000004E-2</v>
      </c>
      <c r="E130" s="279" t="s">
        <v>131</v>
      </c>
      <c r="F130" s="279" t="s">
        <v>131</v>
      </c>
      <c r="G130" s="279" t="s">
        <v>131</v>
      </c>
      <c r="H130" s="279" t="s">
        <v>131</v>
      </c>
    </row>
    <row r="131" spans="2:12" ht="12.65" customHeight="1">
      <c r="B131" s="51" t="s">
        <v>144</v>
      </c>
      <c r="C131" s="90"/>
      <c r="D131" s="624">
        <v>148</v>
      </c>
      <c r="E131" s="279" t="s">
        <v>131</v>
      </c>
      <c r="F131" s="279" t="s">
        <v>131</v>
      </c>
      <c r="G131" s="279" t="s">
        <v>131</v>
      </c>
      <c r="H131" s="279" t="s">
        <v>131</v>
      </c>
      <c r="I131" s="476"/>
    </row>
    <row r="132" spans="2:12" ht="12.65" customHeight="1">
      <c r="B132" s="51" t="s">
        <v>132</v>
      </c>
      <c r="C132" s="90"/>
      <c r="D132" s="622">
        <v>0.64349999999999996</v>
      </c>
      <c r="E132" s="279" t="s">
        <v>131</v>
      </c>
      <c r="F132" s="279" t="s">
        <v>131</v>
      </c>
      <c r="G132" s="279" t="s">
        <v>131</v>
      </c>
      <c r="H132" s="279" t="s">
        <v>131</v>
      </c>
    </row>
    <row r="133" spans="2:12" ht="12.65" customHeight="1" thickBot="1">
      <c r="B133" s="337" t="s">
        <v>145</v>
      </c>
      <c r="C133" s="58"/>
      <c r="D133" s="625">
        <v>0.82</v>
      </c>
      <c r="E133" s="339" t="s">
        <v>131</v>
      </c>
      <c r="F133" s="339" t="s">
        <v>131</v>
      </c>
      <c r="G133" s="465" t="s">
        <v>131</v>
      </c>
      <c r="H133" s="279" t="s">
        <v>131</v>
      </c>
    </row>
    <row r="134" spans="2:12" ht="12.65" customHeight="1"/>
    <row r="135" spans="2:12" ht="20" customHeight="1">
      <c r="B135" s="324" t="s">
        <v>179</v>
      </c>
    </row>
    <row r="136" spans="2:12" ht="13" customHeight="1">
      <c r="B136" s="82" t="s">
        <v>180</v>
      </c>
      <c r="C136" s="63" t="s">
        <v>127</v>
      </c>
      <c r="D136" s="63">
        <v>2024</v>
      </c>
      <c r="E136" s="63">
        <v>2023</v>
      </c>
      <c r="F136" s="63">
        <v>2022</v>
      </c>
      <c r="G136" s="63">
        <v>2021</v>
      </c>
      <c r="H136" s="63">
        <v>2020</v>
      </c>
    </row>
    <row r="137" spans="2:12">
      <c r="B137" s="842" t="s">
        <v>181</v>
      </c>
      <c r="C137" s="842"/>
      <c r="D137" s="842"/>
      <c r="E137" s="842"/>
      <c r="F137" s="842"/>
      <c r="G137" s="842"/>
      <c r="H137" s="842"/>
    </row>
    <row r="138" spans="2:12" ht="15.5" customHeight="1">
      <c r="B138" s="51" t="s">
        <v>192</v>
      </c>
      <c r="C138" s="90"/>
      <c r="D138" s="626">
        <v>132</v>
      </c>
      <c r="E138" s="279" t="s">
        <v>131</v>
      </c>
      <c r="F138" s="279" t="s">
        <v>131</v>
      </c>
      <c r="G138" s="279" t="s">
        <v>131</v>
      </c>
      <c r="H138" s="279" t="s">
        <v>131</v>
      </c>
      <c r="L138" s="101"/>
    </row>
    <row r="139" spans="2:12" ht="16" customHeight="1">
      <c r="B139" s="51" t="s">
        <v>193</v>
      </c>
      <c r="C139" s="90"/>
      <c r="D139" s="627">
        <v>0.25900000000000001</v>
      </c>
      <c r="E139" s="279" t="s">
        <v>131</v>
      </c>
      <c r="F139" s="279" t="s">
        <v>131</v>
      </c>
      <c r="G139" s="279" t="s">
        <v>131</v>
      </c>
      <c r="H139" s="279" t="s">
        <v>131</v>
      </c>
      <c r="L139" s="101"/>
    </row>
    <row r="140" spans="2:12">
      <c r="B140" s="51" t="s">
        <v>184</v>
      </c>
      <c r="C140" s="90"/>
      <c r="D140" s="626">
        <v>264</v>
      </c>
      <c r="E140" s="279" t="s">
        <v>131</v>
      </c>
      <c r="F140" s="279" t="s">
        <v>131</v>
      </c>
      <c r="G140" s="279" t="s">
        <v>131</v>
      </c>
      <c r="H140" s="279" t="s">
        <v>131</v>
      </c>
    </row>
    <row r="141" spans="2:12" ht="12.65" customHeight="1">
      <c r="B141" s="51" t="s">
        <v>185</v>
      </c>
      <c r="C141" s="90"/>
      <c r="D141" s="628">
        <v>0.51800000000000002</v>
      </c>
      <c r="E141" s="629">
        <v>0.32</v>
      </c>
      <c r="F141" s="629">
        <v>0.32300000000000001</v>
      </c>
      <c r="G141" s="279" t="s">
        <v>131</v>
      </c>
      <c r="H141" s="279" t="s">
        <v>131</v>
      </c>
    </row>
    <row r="142" spans="2:12" ht="12.65" customHeight="1">
      <c r="B142" s="842" t="s">
        <v>186</v>
      </c>
      <c r="C142" s="842"/>
      <c r="D142" s="842"/>
      <c r="E142" s="842"/>
      <c r="F142" s="842"/>
      <c r="G142" s="842"/>
      <c r="H142" s="842"/>
    </row>
    <row r="143" spans="2:12" ht="12.65" customHeight="1">
      <c r="B143" s="51" t="s">
        <v>192</v>
      </c>
      <c r="C143" s="90"/>
      <c r="D143" s="626">
        <v>97</v>
      </c>
      <c r="E143" s="279" t="s">
        <v>131</v>
      </c>
      <c r="F143" s="279" t="s">
        <v>131</v>
      </c>
      <c r="G143" s="279" t="s">
        <v>131</v>
      </c>
      <c r="H143" s="279" t="s">
        <v>131</v>
      </c>
    </row>
    <row r="144" spans="2:12" ht="12.65" customHeight="1">
      <c r="B144" s="51" t="s">
        <v>193</v>
      </c>
      <c r="C144" s="90"/>
      <c r="D144" s="627">
        <v>0.11</v>
      </c>
      <c r="E144" s="279" t="s">
        <v>131</v>
      </c>
      <c r="F144" s="279" t="s">
        <v>131</v>
      </c>
      <c r="G144" s="279" t="s">
        <v>131</v>
      </c>
      <c r="H144" s="279" t="s">
        <v>131</v>
      </c>
      <c r="I144" s="476"/>
    </row>
    <row r="145" spans="2:8">
      <c r="B145" s="51" t="s">
        <v>184</v>
      </c>
      <c r="C145" s="90"/>
      <c r="D145" s="626">
        <v>425</v>
      </c>
      <c r="E145" s="279" t="s">
        <v>131</v>
      </c>
      <c r="F145" s="279" t="s">
        <v>131</v>
      </c>
      <c r="G145" s="279" t="s">
        <v>131</v>
      </c>
      <c r="H145" s="279" t="s">
        <v>131</v>
      </c>
    </row>
    <row r="146" spans="2:8" ht="12.65" customHeight="1">
      <c r="B146" s="51" t="s">
        <v>185</v>
      </c>
      <c r="C146" s="90"/>
      <c r="D146" s="628">
        <v>0.48099999999999998</v>
      </c>
      <c r="E146" s="279" t="s">
        <v>131</v>
      </c>
      <c r="F146" s="279" t="s">
        <v>131</v>
      </c>
      <c r="G146" s="279" t="s">
        <v>131</v>
      </c>
      <c r="H146" s="279" t="s">
        <v>131</v>
      </c>
    </row>
    <row r="147" spans="2:8" ht="12.65" customHeight="1">
      <c r="B147" s="849" t="s">
        <v>187</v>
      </c>
      <c r="C147" s="849"/>
      <c r="D147" s="849"/>
      <c r="E147" s="849"/>
      <c r="F147" s="849"/>
      <c r="G147" s="849"/>
      <c r="H147" s="849"/>
    </row>
    <row r="148" spans="2:8" ht="12.65" customHeight="1">
      <c r="B148" s="51" t="s">
        <v>192</v>
      </c>
      <c r="C148" s="90"/>
      <c r="D148" s="626">
        <v>1</v>
      </c>
      <c r="E148" s="279" t="s">
        <v>131</v>
      </c>
      <c r="F148" s="279" t="s">
        <v>131</v>
      </c>
      <c r="G148" s="279" t="s">
        <v>131</v>
      </c>
      <c r="H148" s="279" t="s">
        <v>131</v>
      </c>
    </row>
    <row r="149" spans="2:8" ht="12.65" customHeight="1">
      <c r="B149" s="51" t="s">
        <v>193</v>
      </c>
      <c r="C149" s="90"/>
      <c r="D149" s="627">
        <v>5.8999999999999997E-2</v>
      </c>
      <c r="E149" s="279" t="s">
        <v>131</v>
      </c>
      <c r="F149" s="279" t="s">
        <v>131</v>
      </c>
      <c r="G149" s="279" t="s">
        <v>131</v>
      </c>
      <c r="H149" s="279" t="s">
        <v>131</v>
      </c>
    </row>
    <row r="150" spans="2:8">
      <c r="B150" s="51" t="s">
        <v>184</v>
      </c>
      <c r="C150" s="90"/>
      <c r="D150" s="626">
        <v>3</v>
      </c>
      <c r="E150" s="279" t="s">
        <v>131</v>
      </c>
      <c r="F150" s="279" t="s">
        <v>131</v>
      </c>
      <c r="G150" s="279" t="s">
        <v>131</v>
      </c>
      <c r="H150" s="279" t="s">
        <v>131</v>
      </c>
    </row>
    <row r="151" spans="2:8" ht="12.65" customHeight="1">
      <c r="B151" s="51" t="s">
        <v>185</v>
      </c>
      <c r="C151" s="90"/>
      <c r="D151" s="628">
        <v>0.17599999999999999</v>
      </c>
      <c r="E151" s="279" t="s">
        <v>131</v>
      </c>
      <c r="F151" s="279" t="s">
        <v>131</v>
      </c>
      <c r="G151" s="279" t="s">
        <v>131</v>
      </c>
      <c r="H151" s="279" t="s">
        <v>131</v>
      </c>
    </row>
    <row r="152" spans="2:8" ht="12.65" customHeight="1">
      <c r="B152" s="842" t="s">
        <v>188</v>
      </c>
      <c r="C152" s="842"/>
      <c r="D152" s="842"/>
      <c r="E152" s="842"/>
      <c r="F152" s="842"/>
      <c r="G152" s="842"/>
      <c r="H152" s="842"/>
    </row>
    <row r="153" spans="2:8" ht="12.65" customHeight="1">
      <c r="B153" s="51" t="s">
        <v>192</v>
      </c>
      <c r="C153" s="90"/>
      <c r="D153" s="626">
        <v>2</v>
      </c>
      <c r="E153" s="279" t="s">
        <v>131</v>
      </c>
      <c r="F153" s="279" t="s">
        <v>131</v>
      </c>
      <c r="G153" s="279" t="s">
        <v>131</v>
      </c>
      <c r="H153" s="279" t="s">
        <v>131</v>
      </c>
    </row>
    <row r="154" spans="2:8" ht="12.65" customHeight="1">
      <c r="B154" s="51" t="s">
        <v>193</v>
      </c>
      <c r="C154" s="90"/>
      <c r="D154" s="627">
        <v>8.3000000000000004E-2</v>
      </c>
      <c r="E154" s="279" t="s">
        <v>131</v>
      </c>
      <c r="F154" s="279" t="s">
        <v>131</v>
      </c>
      <c r="G154" s="279" t="s">
        <v>131</v>
      </c>
      <c r="H154" s="279" t="s">
        <v>131</v>
      </c>
    </row>
    <row r="155" spans="2:8" ht="12.65" customHeight="1">
      <c r="B155" s="51" t="s">
        <v>184</v>
      </c>
      <c r="C155" s="90"/>
      <c r="D155" s="626">
        <v>8</v>
      </c>
      <c r="E155" s="279" t="s">
        <v>131</v>
      </c>
      <c r="F155" s="279" t="s">
        <v>131</v>
      </c>
      <c r="G155" s="279" t="s">
        <v>131</v>
      </c>
      <c r="H155" s="279" t="s">
        <v>131</v>
      </c>
    </row>
    <row r="156" spans="2:8" ht="12.65" customHeight="1">
      <c r="B156" s="51" t="s">
        <v>185</v>
      </c>
      <c r="C156" s="90"/>
      <c r="D156" s="628">
        <v>0.33300000000000002</v>
      </c>
      <c r="E156" s="279" t="s">
        <v>131</v>
      </c>
      <c r="F156" s="279" t="s">
        <v>131</v>
      </c>
      <c r="G156" s="279" t="s">
        <v>131</v>
      </c>
      <c r="H156" s="279" t="s">
        <v>131</v>
      </c>
    </row>
    <row r="157" spans="2:8" ht="12.65" customHeight="1">
      <c r="B157" s="842" t="s">
        <v>189</v>
      </c>
      <c r="C157" s="842"/>
      <c r="D157" s="842"/>
      <c r="E157" s="842"/>
      <c r="F157" s="842"/>
      <c r="G157" s="842"/>
      <c r="H157" s="842"/>
    </row>
    <row r="158" spans="2:8" ht="12.65" customHeight="1">
      <c r="B158" s="51" t="s">
        <v>192</v>
      </c>
      <c r="C158" s="90"/>
      <c r="D158" s="626">
        <v>239</v>
      </c>
      <c r="E158" s="279" t="s">
        <v>131</v>
      </c>
      <c r="F158" s="279" t="s">
        <v>131</v>
      </c>
      <c r="G158" s="279" t="s">
        <v>131</v>
      </c>
      <c r="H158" s="279" t="s">
        <v>131</v>
      </c>
    </row>
    <row r="159" spans="2:8" ht="12.65" customHeight="1">
      <c r="B159" s="51" t="s">
        <v>193</v>
      </c>
      <c r="C159" s="90"/>
      <c r="D159" s="627">
        <f>D158/1676</f>
        <v>0.14260143198090691</v>
      </c>
      <c r="E159" s="279" t="s">
        <v>131</v>
      </c>
      <c r="F159" s="279" t="s">
        <v>131</v>
      </c>
      <c r="G159" s="279" t="s">
        <v>131</v>
      </c>
      <c r="H159" s="279" t="s">
        <v>131</v>
      </c>
    </row>
    <row r="160" spans="2:8">
      <c r="B160" s="51" t="s">
        <v>184</v>
      </c>
      <c r="C160" s="90"/>
      <c r="D160" s="626">
        <v>958</v>
      </c>
      <c r="E160" s="279" t="s">
        <v>131</v>
      </c>
      <c r="F160" s="279" t="s">
        <v>131</v>
      </c>
      <c r="G160" s="279" t="s">
        <v>131</v>
      </c>
      <c r="H160" s="279" t="s">
        <v>131</v>
      </c>
    </row>
    <row r="161" spans="2:12" ht="12.65" customHeight="1" thickBot="1">
      <c r="B161" s="630" t="s">
        <v>185</v>
      </c>
      <c r="C161" s="631"/>
      <c r="D161" s="632">
        <f>D160/1676</f>
        <v>0.5715990453460621</v>
      </c>
      <c r="E161" s="633" t="s">
        <v>131</v>
      </c>
      <c r="F161" s="633" t="s">
        <v>131</v>
      </c>
      <c r="G161" s="633" t="s">
        <v>131</v>
      </c>
      <c r="H161" s="633" t="s">
        <v>131</v>
      </c>
    </row>
    <row r="162" spans="2:12" ht="12.65" customHeight="1">
      <c r="I162" s="476"/>
      <c r="J162" s="843"/>
      <c r="K162" s="843"/>
      <c r="L162" s="843"/>
    </row>
    <row r="163" spans="2:12" ht="20.5" customHeight="1">
      <c r="B163" s="413" t="s">
        <v>169</v>
      </c>
    </row>
    <row r="164" spans="2:12" ht="20" customHeight="1">
      <c r="B164" s="324" t="s">
        <v>191</v>
      </c>
      <c r="C164" s="324"/>
      <c r="E164" s="6"/>
    </row>
    <row r="165" spans="2:12" ht="13" customHeight="1">
      <c r="B165" s="305" t="s">
        <v>172</v>
      </c>
      <c r="C165" s="88" t="s">
        <v>127</v>
      </c>
      <c r="D165" s="333">
        <v>2024</v>
      </c>
      <c r="E165" s="333">
        <v>2023</v>
      </c>
      <c r="F165" s="333">
        <v>2022</v>
      </c>
      <c r="G165" s="333">
        <v>2021</v>
      </c>
      <c r="H165" s="333">
        <v>2020</v>
      </c>
    </row>
    <row r="166" spans="2:12">
      <c r="B166" s="845" t="s">
        <v>173</v>
      </c>
      <c r="C166" s="845"/>
      <c r="D166" s="845"/>
      <c r="E166" s="845"/>
      <c r="F166" s="845"/>
      <c r="G166" s="845"/>
      <c r="H166" s="845"/>
    </row>
    <row r="167" spans="2:12" ht="20.149999999999999" customHeight="1">
      <c r="B167" s="51" t="s">
        <v>174</v>
      </c>
      <c r="C167" s="51"/>
      <c r="D167" s="634">
        <v>30</v>
      </c>
      <c r="E167" s="279" t="s">
        <v>131</v>
      </c>
      <c r="F167" s="279" t="s">
        <v>131</v>
      </c>
      <c r="G167" s="279" t="s">
        <v>131</v>
      </c>
      <c r="H167" s="279" t="s">
        <v>131</v>
      </c>
    </row>
    <row r="168" spans="2:12" ht="15.5" customHeight="1">
      <c r="B168" s="51" t="s">
        <v>130</v>
      </c>
      <c r="C168" s="51"/>
      <c r="D168" s="635">
        <v>0.4667</v>
      </c>
      <c r="E168" s="279" t="s">
        <v>131</v>
      </c>
      <c r="F168" s="279" t="s">
        <v>131</v>
      </c>
      <c r="G168" s="279" t="s">
        <v>131</v>
      </c>
      <c r="H168" s="279" t="s">
        <v>131</v>
      </c>
    </row>
    <row r="169" spans="2:12" s="129" customFormat="1" ht="12.65" customHeight="1">
      <c r="B169" s="51" t="s">
        <v>132</v>
      </c>
      <c r="C169" s="51"/>
      <c r="D169" s="635">
        <v>0.5333</v>
      </c>
      <c r="E169" s="279" t="s">
        <v>131</v>
      </c>
      <c r="F169" s="279" t="s">
        <v>131</v>
      </c>
      <c r="G169" s="279" t="s">
        <v>131</v>
      </c>
      <c r="H169" s="279" t="s">
        <v>131</v>
      </c>
    </row>
    <row r="170" spans="2:12">
      <c r="B170" s="51" t="s">
        <v>951</v>
      </c>
      <c r="C170" s="51"/>
      <c r="D170" s="635">
        <v>0</v>
      </c>
      <c r="E170" s="279" t="s">
        <v>131</v>
      </c>
      <c r="F170" s="279" t="s">
        <v>131</v>
      </c>
      <c r="G170" s="279" t="s">
        <v>131</v>
      </c>
      <c r="H170" s="279" t="s">
        <v>131</v>
      </c>
    </row>
    <row r="171" spans="2:12">
      <c r="B171" s="51" t="s">
        <v>952</v>
      </c>
      <c r="C171" s="51"/>
      <c r="D171" s="635">
        <v>0.73329999999999995</v>
      </c>
      <c r="E171" s="279" t="s">
        <v>131</v>
      </c>
      <c r="F171" s="279" t="s">
        <v>131</v>
      </c>
      <c r="G171" s="279" t="s">
        <v>131</v>
      </c>
      <c r="H171" s="279" t="s">
        <v>131</v>
      </c>
    </row>
    <row r="172" spans="2:12" ht="12.65" customHeight="1">
      <c r="B172" s="51" t="s">
        <v>953</v>
      </c>
      <c r="C172" s="51"/>
      <c r="D172" s="635">
        <v>0.26669999999999999</v>
      </c>
      <c r="E172" s="279" t="s">
        <v>131</v>
      </c>
      <c r="F172" s="279" t="s">
        <v>131</v>
      </c>
      <c r="G172" s="279" t="s">
        <v>131</v>
      </c>
      <c r="H172" s="279" t="s">
        <v>131</v>
      </c>
    </row>
    <row r="173" spans="2:12">
      <c r="B173" s="840" t="s">
        <v>175</v>
      </c>
      <c r="C173" s="840"/>
      <c r="D173" s="840"/>
      <c r="E173" s="840"/>
      <c r="F173" s="840"/>
      <c r="G173" s="840"/>
      <c r="H173" s="840"/>
    </row>
    <row r="174" spans="2:12">
      <c r="B174" s="72" t="s">
        <v>1046</v>
      </c>
      <c r="C174" s="334"/>
      <c r="D174" s="334"/>
      <c r="E174" s="334"/>
      <c r="F174" s="334"/>
      <c r="G174" s="334"/>
      <c r="H174" s="334"/>
    </row>
    <row r="175" spans="2:12">
      <c r="B175" s="51" t="s">
        <v>130</v>
      </c>
      <c r="C175" s="51"/>
      <c r="D175" s="614">
        <v>0.46200000000000002</v>
      </c>
      <c r="E175" s="279" t="s">
        <v>131</v>
      </c>
      <c r="F175" s="279" t="s">
        <v>131</v>
      </c>
      <c r="G175" s="279" t="s">
        <v>131</v>
      </c>
      <c r="H175" s="279" t="s">
        <v>131</v>
      </c>
    </row>
    <row r="176" spans="2:12">
      <c r="B176" s="51" t="s">
        <v>132</v>
      </c>
      <c r="C176" s="51"/>
      <c r="D176" s="614">
        <v>0.53800000000000003</v>
      </c>
      <c r="E176" s="279" t="s">
        <v>131</v>
      </c>
      <c r="F176" s="279" t="s">
        <v>131</v>
      </c>
      <c r="G176" s="279" t="s">
        <v>131</v>
      </c>
      <c r="H176" s="279" t="s">
        <v>131</v>
      </c>
    </row>
    <row r="177" spans="2:8">
      <c r="B177" s="117" t="s">
        <v>147</v>
      </c>
      <c r="C177" s="51"/>
      <c r="D177" s="614">
        <v>0</v>
      </c>
      <c r="E177" s="279" t="s">
        <v>131</v>
      </c>
      <c r="F177" s="279" t="s">
        <v>131</v>
      </c>
      <c r="G177" s="279" t="s">
        <v>131</v>
      </c>
      <c r="H177" s="279" t="s">
        <v>131</v>
      </c>
    </row>
    <row r="178" spans="2:8">
      <c r="B178" s="117" t="s">
        <v>149</v>
      </c>
      <c r="C178" s="51"/>
      <c r="D178" s="614">
        <v>0.69199999999999995</v>
      </c>
      <c r="E178" s="279" t="s">
        <v>131</v>
      </c>
      <c r="F178" s="279" t="s">
        <v>131</v>
      </c>
      <c r="G178" s="279" t="s">
        <v>131</v>
      </c>
      <c r="H178" s="279" t="s">
        <v>131</v>
      </c>
    </row>
    <row r="179" spans="2:8" ht="13" thickBot="1">
      <c r="B179" s="337" t="s">
        <v>151</v>
      </c>
      <c r="C179" s="51"/>
      <c r="D179" s="636">
        <v>0.308</v>
      </c>
      <c r="E179" s="279" t="s">
        <v>131</v>
      </c>
      <c r="F179" s="279" t="s">
        <v>131</v>
      </c>
      <c r="G179" s="279" t="s">
        <v>131</v>
      </c>
      <c r="H179" s="279" t="s">
        <v>131</v>
      </c>
    </row>
    <row r="180" spans="2:8" ht="12.65" customHeight="1">
      <c r="B180" s="841" t="s">
        <v>1047</v>
      </c>
      <c r="C180" s="841"/>
      <c r="D180" s="841"/>
      <c r="E180" s="335"/>
      <c r="F180" s="335"/>
      <c r="G180" s="335"/>
      <c r="H180" s="335"/>
    </row>
    <row r="181" spans="2:8">
      <c r="B181" s="51" t="s">
        <v>130</v>
      </c>
      <c r="C181" s="51"/>
      <c r="D181" s="614">
        <v>0.47060000000000002</v>
      </c>
      <c r="E181" s="279" t="s">
        <v>131</v>
      </c>
      <c r="F181" s="279" t="s">
        <v>131</v>
      </c>
      <c r="G181" s="279" t="s">
        <v>131</v>
      </c>
      <c r="H181" s="279" t="s">
        <v>131</v>
      </c>
    </row>
    <row r="182" spans="2:8">
      <c r="B182" s="51" t="s">
        <v>132</v>
      </c>
      <c r="C182" s="51"/>
      <c r="D182" s="614">
        <v>0.52900000000000003</v>
      </c>
      <c r="E182" s="279" t="s">
        <v>131</v>
      </c>
      <c r="F182" s="279" t="s">
        <v>131</v>
      </c>
      <c r="G182" s="279" t="s">
        <v>131</v>
      </c>
      <c r="H182" s="279" t="s">
        <v>131</v>
      </c>
    </row>
    <row r="183" spans="2:8">
      <c r="B183" s="117" t="s">
        <v>147</v>
      </c>
      <c r="C183" s="51"/>
      <c r="D183" s="614">
        <v>0</v>
      </c>
      <c r="E183" s="279" t="s">
        <v>131</v>
      </c>
      <c r="F183" s="279" t="s">
        <v>131</v>
      </c>
      <c r="G183" s="279" t="s">
        <v>131</v>
      </c>
      <c r="H183" s="279" t="s">
        <v>131</v>
      </c>
    </row>
    <row r="184" spans="2:8">
      <c r="B184" s="117" t="s">
        <v>149</v>
      </c>
      <c r="C184" s="51"/>
      <c r="D184" s="614">
        <v>0.76470000000000005</v>
      </c>
      <c r="E184" s="279" t="s">
        <v>131</v>
      </c>
      <c r="F184" s="279" t="s">
        <v>131</v>
      </c>
      <c r="G184" s="279" t="s">
        <v>131</v>
      </c>
      <c r="H184" s="279" t="s">
        <v>131</v>
      </c>
    </row>
    <row r="185" spans="2:8" ht="13" thickBot="1">
      <c r="B185" s="337" t="s">
        <v>151</v>
      </c>
      <c r="C185" s="51"/>
      <c r="D185" s="636">
        <v>0.23499999999999999</v>
      </c>
      <c r="E185" s="279" t="s">
        <v>131</v>
      </c>
      <c r="F185" s="279" t="s">
        <v>131</v>
      </c>
      <c r="G185" s="279" t="s">
        <v>131</v>
      </c>
      <c r="H185" s="279" t="s">
        <v>131</v>
      </c>
    </row>
    <row r="186" spans="2:8">
      <c r="B186" s="841" t="s">
        <v>1048</v>
      </c>
      <c r="C186" s="841"/>
      <c r="D186" s="841"/>
      <c r="E186" s="335"/>
      <c r="F186" s="335"/>
      <c r="G186" s="335"/>
      <c r="H186" s="335"/>
    </row>
    <row r="187" spans="2:8" ht="12.65" customHeight="1">
      <c r="B187" s="51" t="s">
        <v>130</v>
      </c>
      <c r="C187" s="51"/>
      <c r="D187" s="614">
        <v>0.62070000000000003</v>
      </c>
      <c r="E187" s="279" t="s">
        <v>131</v>
      </c>
      <c r="F187" s="279" t="s">
        <v>131</v>
      </c>
      <c r="G187" s="279" t="s">
        <v>131</v>
      </c>
      <c r="H187" s="279" t="s">
        <v>131</v>
      </c>
    </row>
    <row r="188" spans="2:8">
      <c r="B188" s="51" t="s">
        <v>132</v>
      </c>
      <c r="C188" s="51"/>
      <c r="D188" s="614">
        <v>0.379</v>
      </c>
      <c r="E188" s="279" t="s">
        <v>131</v>
      </c>
      <c r="F188" s="279" t="s">
        <v>131</v>
      </c>
      <c r="G188" s="279" t="s">
        <v>131</v>
      </c>
      <c r="H188" s="279" t="s">
        <v>131</v>
      </c>
    </row>
    <row r="189" spans="2:8">
      <c r="B189" s="117" t="s">
        <v>147</v>
      </c>
      <c r="C189" s="51"/>
      <c r="D189" s="614">
        <v>1.72E-2</v>
      </c>
      <c r="E189" s="279" t="s">
        <v>131</v>
      </c>
      <c r="F189" s="279" t="s">
        <v>131</v>
      </c>
      <c r="G189" s="279" t="s">
        <v>131</v>
      </c>
      <c r="H189" s="279" t="s">
        <v>131</v>
      </c>
    </row>
    <row r="190" spans="2:8">
      <c r="B190" s="117" t="s">
        <v>149</v>
      </c>
      <c r="C190" s="51"/>
      <c r="D190" s="614">
        <v>0.8448</v>
      </c>
      <c r="E190" s="279" t="s">
        <v>131</v>
      </c>
      <c r="F190" s="279" t="s">
        <v>131</v>
      </c>
      <c r="G190" s="279" t="s">
        <v>131</v>
      </c>
      <c r="H190" s="279" t="s">
        <v>131</v>
      </c>
    </row>
    <row r="191" spans="2:8" ht="13" thickBot="1">
      <c r="B191" s="337" t="s">
        <v>151</v>
      </c>
      <c r="C191" s="58"/>
      <c r="D191" s="636">
        <v>0.13789999999999999</v>
      </c>
      <c r="E191" s="279" t="s">
        <v>131</v>
      </c>
      <c r="F191" s="279" t="s">
        <v>131</v>
      </c>
      <c r="G191" s="279" t="s">
        <v>131</v>
      </c>
      <c r="H191" s="279" t="s">
        <v>131</v>
      </c>
    </row>
    <row r="192" spans="2:8">
      <c r="B192" s="342" t="s">
        <v>1049</v>
      </c>
      <c r="C192" s="336"/>
      <c r="D192" s="336"/>
      <c r="E192" s="336"/>
      <c r="F192" s="336"/>
      <c r="G192" s="336"/>
      <c r="H192" s="336"/>
    </row>
    <row r="193" spans="2:8">
      <c r="B193" s="51" t="s">
        <v>130</v>
      </c>
      <c r="C193" s="51"/>
      <c r="D193" s="614">
        <v>0.63829999999999998</v>
      </c>
      <c r="E193" s="279" t="s">
        <v>131</v>
      </c>
      <c r="F193" s="279" t="s">
        <v>131</v>
      </c>
      <c r="G193" s="279" t="s">
        <v>131</v>
      </c>
      <c r="H193" s="279" t="s">
        <v>131</v>
      </c>
    </row>
    <row r="194" spans="2:8">
      <c r="B194" s="51" t="s">
        <v>132</v>
      </c>
      <c r="C194" s="51"/>
      <c r="D194" s="614">
        <v>0.36170000000000002</v>
      </c>
      <c r="E194" s="279" t="s">
        <v>131</v>
      </c>
      <c r="F194" s="279" t="s">
        <v>131</v>
      </c>
      <c r="G194" s="279" t="s">
        <v>131</v>
      </c>
      <c r="H194" s="279" t="s">
        <v>131</v>
      </c>
    </row>
    <row r="195" spans="2:8">
      <c r="B195" s="117" t="s">
        <v>147</v>
      </c>
      <c r="C195" s="51"/>
      <c r="D195" s="614">
        <v>0.12770000000000001</v>
      </c>
      <c r="E195" s="279" t="s">
        <v>131</v>
      </c>
      <c r="F195" s="279" t="s">
        <v>131</v>
      </c>
      <c r="G195" s="279" t="s">
        <v>131</v>
      </c>
      <c r="H195" s="279" t="s">
        <v>131</v>
      </c>
    </row>
    <row r="196" spans="2:8">
      <c r="B196" s="117" t="s">
        <v>149</v>
      </c>
      <c r="C196" s="51"/>
      <c r="D196" s="614">
        <v>0.82979999999999998</v>
      </c>
      <c r="E196" s="279" t="s">
        <v>131</v>
      </c>
      <c r="F196" s="279" t="s">
        <v>131</v>
      </c>
      <c r="G196" s="279" t="s">
        <v>131</v>
      </c>
      <c r="H196" s="279" t="s">
        <v>131</v>
      </c>
    </row>
    <row r="197" spans="2:8" ht="13" thickBot="1">
      <c r="B197" s="337" t="s">
        <v>151</v>
      </c>
      <c r="C197" s="58"/>
      <c r="D197" s="636">
        <v>4.2599999999999999E-2</v>
      </c>
      <c r="E197" s="279" t="s">
        <v>131</v>
      </c>
      <c r="F197" s="279" t="s">
        <v>131</v>
      </c>
      <c r="G197" s="279" t="s">
        <v>131</v>
      </c>
      <c r="H197" s="279" t="s">
        <v>131</v>
      </c>
    </row>
    <row r="198" spans="2:8">
      <c r="B198" s="342" t="s">
        <v>1044</v>
      </c>
      <c r="C198" s="336"/>
      <c r="D198" s="55"/>
      <c r="E198" s="55"/>
      <c r="H198" s="338"/>
    </row>
    <row r="199" spans="2:8">
      <c r="B199" s="51" t="s">
        <v>130</v>
      </c>
      <c r="C199" s="51"/>
      <c r="D199" s="614">
        <v>0.56779999999999997</v>
      </c>
      <c r="E199" s="279" t="s">
        <v>131</v>
      </c>
      <c r="F199" s="279" t="s">
        <v>131</v>
      </c>
      <c r="G199" s="279" t="s">
        <v>131</v>
      </c>
      <c r="H199" s="279" t="s">
        <v>131</v>
      </c>
    </row>
    <row r="200" spans="2:8">
      <c r="B200" s="51" t="s">
        <v>132</v>
      </c>
      <c r="C200" s="51"/>
      <c r="D200" s="614">
        <v>0.43219999999999997</v>
      </c>
      <c r="E200" s="279" t="s">
        <v>131</v>
      </c>
      <c r="F200" s="279" t="s">
        <v>131</v>
      </c>
      <c r="G200" s="279" t="s">
        <v>131</v>
      </c>
      <c r="H200" s="279" t="s">
        <v>131</v>
      </c>
    </row>
    <row r="201" spans="2:8">
      <c r="B201" s="117" t="s">
        <v>147</v>
      </c>
      <c r="C201" s="51"/>
      <c r="D201" s="614">
        <v>0.35589999999999999</v>
      </c>
      <c r="E201" s="279" t="s">
        <v>131</v>
      </c>
      <c r="F201" s="279" t="s">
        <v>131</v>
      </c>
      <c r="G201" s="279" t="s">
        <v>131</v>
      </c>
      <c r="H201" s="279" t="s">
        <v>131</v>
      </c>
    </row>
    <row r="202" spans="2:8">
      <c r="B202" s="117" t="s">
        <v>149</v>
      </c>
      <c r="C202" s="51"/>
      <c r="D202" s="614">
        <v>0.55930000000000002</v>
      </c>
      <c r="E202" s="279" t="s">
        <v>131</v>
      </c>
      <c r="F202" s="279" t="s">
        <v>131</v>
      </c>
      <c r="G202" s="279" t="s">
        <v>131</v>
      </c>
      <c r="H202" s="279" t="s">
        <v>131</v>
      </c>
    </row>
    <row r="203" spans="2:8" ht="13" thickBot="1">
      <c r="B203" s="630" t="s">
        <v>151</v>
      </c>
      <c r="C203" s="642"/>
      <c r="D203" s="643">
        <v>8.4699999999999998E-2</v>
      </c>
      <c r="E203" s="633" t="s">
        <v>131</v>
      </c>
      <c r="F203" s="633" t="s">
        <v>131</v>
      </c>
      <c r="G203" s="633" t="s">
        <v>131</v>
      </c>
      <c r="H203" s="633" t="s">
        <v>131</v>
      </c>
    </row>
    <row r="205" spans="2:8" ht="21">
      <c r="B205" s="19" t="s">
        <v>179</v>
      </c>
    </row>
    <row r="206" spans="2:8">
      <c r="B206" s="82" t="s">
        <v>180</v>
      </c>
      <c r="C206" s="63" t="s">
        <v>127</v>
      </c>
      <c r="D206" s="63">
        <v>2024</v>
      </c>
      <c r="E206" s="63">
        <v>2023</v>
      </c>
      <c r="F206" s="63">
        <v>2022</v>
      </c>
      <c r="G206" s="63">
        <v>2021</v>
      </c>
      <c r="H206" s="63">
        <v>2020</v>
      </c>
    </row>
    <row r="207" spans="2:8">
      <c r="B207" s="842" t="s">
        <v>181</v>
      </c>
      <c r="C207" s="842"/>
      <c r="D207" s="842"/>
      <c r="E207" s="842"/>
      <c r="F207" s="842"/>
      <c r="G207" s="842"/>
      <c r="H207" s="842"/>
    </row>
    <row r="208" spans="2:8" ht="13" customHeight="1">
      <c r="B208" s="51" t="s">
        <v>194</v>
      </c>
      <c r="C208" s="90"/>
      <c r="D208" s="626">
        <v>12</v>
      </c>
      <c r="E208" s="279" t="s">
        <v>131</v>
      </c>
      <c r="F208" s="279" t="s">
        <v>131</v>
      </c>
      <c r="G208" s="279" t="s">
        <v>131</v>
      </c>
      <c r="H208" s="279" t="s">
        <v>131</v>
      </c>
    </row>
    <row r="209" spans="2:12" ht="13" customHeight="1">
      <c r="B209" s="51" t="s">
        <v>195</v>
      </c>
      <c r="C209" s="90"/>
      <c r="D209" s="627">
        <v>0.4138</v>
      </c>
      <c r="E209" s="279" t="s">
        <v>131</v>
      </c>
      <c r="F209" s="279" t="s">
        <v>131</v>
      </c>
      <c r="G209" s="279" t="s">
        <v>131</v>
      </c>
      <c r="H209" s="279" t="s">
        <v>131</v>
      </c>
    </row>
    <row r="210" spans="2:12" ht="13" customHeight="1">
      <c r="B210" s="51" t="s">
        <v>184</v>
      </c>
      <c r="C210" s="90"/>
      <c r="D210" s="626">
        <v>16</v>
      </c>
      <c r="E210" s="279" t="s">
        <v>131</v>
      </c>
      <c r="F210" s="279" t="s">
        <v>131</v>
      </c>
      <c r="G210" s="279" t="s">
        <v>131</v>
      </c>
      <c r="H210" s="279" t="s">
        <v>131</v>
      </c>
      <c r="L210" s="101"/>
    </row>
    <row r="211" spans="2:12" ht="13" customHeight="1">
      <c r="B211" s="51" t="s">
        <v>185</v>
      </c>
      <c r="C211" s="90"/>
      <c r="D211" s="637">
        <v>0.55169999999999997</v>
      </c>
      <c r="E211" s="279" t="s">
        <v>131</v>
      </c>
      <c r="F211" s="279" t="s">
        <v>131</v>
      </c>
      <c r="G211" s="279" t="s">
        <v>131</v>
      </c>
      <c r="H211" s="279" t="s">
        <v>131</v>
      </c>
      <c r="L211" s="101"/>
    </row>
    <row r="212" spans="2:12">
      <c r="B212" s="842" t="s">
        <v>186</v>
      </c>
      <c r="C212" s="842"/>
      <c r="D212" s="842"/>
      <c r="E212" s="842"/>
      <c r="F212" s="842"/>
      <c r="G212" s="842"/>
      <c r="H212" s="842"/>
    </row>
    <row r="213" spans="2:12" ht="12.65" customHeight="1">
      <c r="B213" s="51" t="s">
        <v>194</v>
      </c>
      <c r="C213" s="90"/>
      <c r="D213" s="638">
        <v>25</v>
      </c>
      <c r="E213" s="279" t="s">
        <v>131</v>
      </c>
      <c r="F213" s="279" t="s">
        <v>131</v>
      </c>
      <c r="G213" s="279" t="s">
        <v>131</v>
      </c>
      <c r="H213" s="279" t="s">
        <v>131</v>
      </c>
    </row>
    <row r="214" spans="2:12" ht="12.65" customHeight="1">
      <c r="B214" s="51" t="s">
        <v>195</v>
      </c>
      <c r="C214" s="90"/>
      <c r="D214" s="639">
        <v>0.18379999999999999</v>
      </c>
      <c r="E214" s="279" t="s">
        <v>131</v>
      </c>
      <c r="F214" s="279" t="s">
        <v>131</v>
      </c>
      <c r="G214" s="279" t="s">
        <v>131</v>
      </c>
      <c r="H214" s="279" t="s">
        <v>131</v>
      </c>
    </row>
    <row r="215" spans="2:12" ht="12.65" customHeight="1">
      <c r="B215" s="51" t="s">
        <v>184</v>
      </c>
      <c r="C215" s="90"/>
      <c r="D215" s="638">
        <v>81</v>
      </c>
      <c r="E215" s="279" t="s">
        <v>131</v>
      </c>
      <c r="F215" s="279" t="s">
        <v>131</v>
      </c>
      <c r="G215" s="279" t="s">
        <v>131</v>
      </c>
      <c r="H215" s="279" t="s">
        <v>131</v>
      </c>
    </row>
    <row r="216" spans="2:12" ht="12.65" customHeight="1">
      <c r="B216" s="51" t="s">
        <v>185</v>
      </c>
      <c r="C216" s="90"/>
      <c r="D216" s="640">
        <v>0.59560000000000002</v>
      </c>
      <c r="E216" s="279" t="s">
        <v>131</v>
      </c>
      <c r="F216" s="279" t="s">
        <v>131</v>
      </c>
      <c r="G216" s="279" t="s">
        <v>131</v>
      </c>
      <c r="H216" s="279" t="s">
        <v>131</v>
      </c>
    </row>
    <row r="217" spans="2:12">
      <c r="B217" s="842" t="s">
        <v>187</v>
      </c>
      <c r="C217" s="842"/>
      <c r="D217" s="842"/>
      <c r="E217" s="842"/>
      <c r="F217" s="842"/>
      <c r="G217" s="842"/>
      <c r="H217" s="842"/>
    </row>
    <row r="218" spans="2:12" ht="12.65" customHeight="1">
      <c r="B218" s="51" t="s">
        <v>194</v>
      </c>
      <c r="C218" s="90"/>
      <c r="D218" s="638">
        <v>13</v>
      </c>
      <c r="E218" s="279" t="s">
        <v>131</v>
      </c>
      <c r="F218" s="279" t="s">
        <v>131</v>
      </c>
      <c r="G218" s="279" t="s">
        <v>131</v>
      </c>
      <c r="H218" s="279" t="s">
        <v>131</v>
      </c>
    </row>
    <row r="219" spans="2:12" ht="12.65" customHeight="1">
      <c r="B219" s="51" t="s">
        <v>195</v>
      </c>
      <c r="C219" s="90"/>
      <c r="D219" s="639">
        <v>7.6899999999999996E-2</v>
      </c>
      <c r="E219" s="279" t="s">
        <v>131</v>
      </c>
      <c r="F219" s="279" t="s">
        <v>131</v>
      </c>
      <c r="G219" s="279" t="s">
        <v>131</v>
      </c>
      <c r="H219" s="279" t="s">
        <v>131</v>
      </c>
    </row>
    <row r="220" spans="2:12" ht="12.65" customHeight="1">
      <c r="B220" s="51" t="s">
        <v>184</v>
      </c>
      <c r="C220" s="90"/>
      <c r="D220" s="638">
        <v>6</v>
      </c>
      <c r="E220" s="279" t="s">
        <v>131</v>
      </c>
      <c r="F220" s="279" t="s">
        <v>131</v>
      </c>
      <c r="G220" s="279" t="s">
        <v>131</v>
      </c>
      <c r="H220" s="279" t="s">
        <v>131</v>
      </c>
    </row>
    <row r="221" spans="2:12" ht="12.65" customHeight="1">
      <c r="B221" s="51" t="s">
        <v>185</v>
      </c>
      <c r="C221" s="90"/>
      <c r="D221" s="640">
        <v>0.46150000000000002</v>
      </c>
      <c r="E221" s="279" t="s">
        <v>131</v>
      </c>
      <c r="F221" s="279" t="s">
        <v>131</v>
      </c>
      <c r="G221" s="279" t="s">
        <v>131</v>
      </c>
      <c r="H221" s="279" t="s">
        <v>131</v>
      </c>
    </row>
    <row r="222" spans="2:12">
      <c r="B222" s="842" t="s">
        <v>188</v>
      </c>
      <c r="C222" s="842"/>
      <c r="D222" s="842"/>
      <c r="E222" s="842"/>
      <c r="F222" s="842"/>
      <c r="G222" s="842"/>
      <c r="H222" s="842"/>
    </row>
    <row r="223" spans="2:12" ht="12.65" customHeight="1">
      <c r="B223" s="51" t="s">
        <v>194</v>
      </c>
      <c r="C223" s="90"/>
      <c r="D223" s="638">
        <v>4</v>
      </c>
      <c r="E223" s="279" t="s">
        <v>131</v>
      </c>
      <c r="F223" s="279" t="s">
        <v>131</v>
      </c>
      <c r="G223" s="279" t="s">
        <v>131</v>
      </c>
      <c r="H223" s="279" t="s">
        <v>131</v>
      </c>
    </row>
    <row r="224" spans="2:12" ht="12.65" customHeight="1">
      <c r="B224" s="51" t="s">
        <v>195</v>
      </c>
      <c r="C224" s="90"/>
      <c r="D224" s="639">
        <v>0.13789999999999999</v>
      </c>
      <c r="E224" s="279" t="s">
        <v>131</v>
      </c>
      <c r="F224" s="279" t="s">
        <v>131</v>
      </c>
      <c r="G224" s="279" t="s">
        <v>131</v>
      </c>
      <c r="H224" s="279" t="s">
        <v>131</v>
      </c>
    </row>
    <row r="225" spans="2:8" ht="12.65" customHeight="1">
      <c r="B225" s="51" t="s">
        <v>184</v>
      </c>
      <c r="C225" s="90"/>
      <c r="D225" s="638">
        <v>13</v>
      </c>
      <c r="E225" s="279" t="s">
        <v>131</v>
      </c>
      <c r="F225" s="279" t="s">
        <v>131</v>
      </c>
      <c r="G225" s="279" t="s">
        <v>131</v>
      </c>
      <c r="H225" s="279" t="s">
        <v>131</v>
      </c>
    </row>
    <row r="226" spans="2:8" ht="12.65" customHeight="1">
      <c r="B226" s="51" t="s">
        <v>185</v>
      </c>
      <c r="C226" s="90"/>
      <c r="D226" s="640">
        <v>0.44829999999999998</v>
      </c>
      <c r="E226" s="279" t="s">
        <v>131</v>
      </c>
      <c r="F226" s="279" t="s">
        <v>131</v>
      </c>
      <c r="G226" s="279" t="s">
        <v>131</v>
      </c>
      <c r="H226" s="279" t="s">
        <v>131</v>
      </c>
    </row>
    <row r="227" spans="2:8" ht="12.65" customHeight="1">
      <c r="B227" s="842" t="s">
        <v>189</v>
      </c>
      <c r="C227" s="842"/>
      <c r="D227" s="842"/>
      <c r="E227" s="842"/>
      <c r="F227" s="842"/>
      <c r="G227" s="842"/>
      <c r="H227" s="842"/>
    </row>
    <row r="228" spans="2:8" ht="12.65" customHeight="1">
      <c r="B228" s="51" t="s">
        <v>194</v>
      </c>
      <c r="C228" s="90"/>
      <c r="D228" s="638">
        <v>50</v>
      </c>
      <c r="E228" s="279" t="s">
        <v>131</v>
      </c>
      <c r="F228" s="279" t="s">
        <v>131</v>
      </c>
      <c r="G228" s="279" t="s">
        <v>131</v>
      </c>
      <c r="H228" s="279" t="s">
        <v>131</v>
      </c>
    </row>
    <row r="229" spans="2:8" ht="12.65" customHeight="1">
      <c r="B229" s="51" t="s">
        <v>195</v>
      </c>
      <c r="C229" s="90"/>
      <c r="D229" s="639">
        <v>0.42370000000000002</v>
      </c>
      <c r="E229" s="279" t="s">
        <v>131</v>
      </c>
      <c r="F229" s="279" t="s">
        <v>131</v>
      </c>
      <c r="G229" s="279" t="s">
        <v>131</v>
      </c>
      <c r="H229" s="279" t="s">
        <v>131</v>
      </c>
    </row>
    <row r="230" spans="2:8" ht="12.65" customHeight="1">
      <c r="B230" s="51" t="s">
        <v>184</v>
      </c>
      <c r="C230" s="90"/>
      <c r="D230" s="638">
        <v>67</v>
      </c>
      <c r="E230" s="279" t="s">
        <v>131</v>
      </c>
      <c r="F230" s="279" t="s">
        <v>131</v>
      </c>
      <c r="G230" s="279" t="s">
        <v>131</v>
      </c>
      <c r="H230" s="279" t="s">
        <v>131</v>
      </c>
    </row>
    <row r="231" spans="2:8" ht="12.65" customHeight="1" thickBot="1">
      <c r="B231" s="58" t="s">
        <v>185</v>
      </c>
      <c r="C231" s="330"/>
      <c r="D231" s="641">
        <v>0.56779999999999997</v>
      </c>
      <c r="E231" s="279" t="s">
        <v>131</v>
      </c>
      <c r="F231" s="279" t="s">
        <v>131</v>
      </c>
      <c r="G231" s="279" t="s">
        <v>131</v>
      </c>
      <c r="H231" s="279" t="s">
        <v>131</v>
      </c>
    </row>
    <row r="233" spans="2:8" ht="25" customHeight="1">
      <c r="B233" s="846" t="s">
        <v>196</v>
      </c>
      <c r="C233" s="847"/>
      <c r="D233" s="702"/>
      <c r="E233" s="702"/>
      <c r="F233" s="702"/>
      <c r="G233" s="702"/>
      <c r="H233" s="702"/>
    </row>
  </sheetData>
  <sheetProtection algorithmName="SHA-512" hashValue="D5MN+LWOkUwcMULjMr2+F1PHRBXI0qBqrO6+BOEw3s8J1DrgwMiey0KkZLCMVvsLGGCyJEkY+3WMupagDnXNeA==" saltValue="Xmc6ci6aPSurxG3jWKulTg==" spinCount="100000" sheet="1" objects="1" scenarios="1"/>
  <mergeCells count="36">
    <mergeCell ref="B233:C233"/>
    <mergeCell ref="B212:H212"/>
    <mergeCell ref="B180:D180"/>
    <mergeCell ref="B9:H9"/>
    <mergeCell ref="B59:H59"/>
    <mergeCell ref="B64:H64"/>
    <mergeCell ref="B69:H69"/>
    <mergeCell ref="B74:H74"/>
    <mergeCell ref="B47:H47"/>
    <mergeCell ref="B79:H79"/>
    <mergeCell ref="B88:H88"/>
    <mergeCell ref="B137:H137"/>
    <mergeCell ref="B142:H142"/>
    <mergeCell ref="B186:D186"/>
    <mergeCell ref="B207:H207"/>
    <mergeCell ref="B147:H147"/>
    <mergeCell ref="B227:H227"/>
    <mergeCell ref="B217:H217"/>
    <mergeCell ref="J162:L162"/>
    <mergeCell ref="I93:K93"/>
    <mergeCell ref="I100:K100"/>
    <mergeCell ref="I107:K107"/>
    <mergeCell ref="I114:K114"/>
    <mergeCell ref="I121:K121"/>
    <mergeCell ref="B95:H95"/>
    <mergeCell ref="B102:D102"/>
    <mergeCell ref="B108:D108"/>
    <mergeCell ref="B152:H152"/>
    <mergeCell ref="B157:H157"/>
    <mergeCell ref="B166:H166"/>
    <mergeCell ref="B173:H173"/>
    <mergeCell ref="M15:N15"/>
    <mergeCell ref="B16:H16"/>
    <mergeCell ref="B23:D23"/>
    <mergeCell ref="B29:D29"/>
    <mergeCell ref="B222:H222"/>
  </mergeCells>
  <pageMargins left="0.25" right="0.25" top="0.75" bottom="0.75" header="0.3" footer="0.3"/>
  <pageSetup paperSize="8" scale="22" orientation="landscape" horizontalDpi="1200" verticalDpi="1200" r:id="rId1"/>
  <headerFooter>
    <oddFooter>&amp;L&amp;1#&amp;"Calibri"&amp;7&amp;K000000C2 General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8C365-0F82-44EA-AD72-774B32696A7D}">
  <sheetPr>
    <tabColor theme="9" tint="0.59999389629810485"/>
    <pageSetUpPr fitToPage="1"/>
  </sheetPr>
  <dimension ref="B1:M23"/>
  <sheetViews>
    <sheetView zoomScaleNormal="100" zoomScaleSheetLayoutView="100" workbookViewId="0"/>
  </sheetViews>
  <sheetFormatPr defaultColWidth="8.8984375" defaultRowHeight="12.5"/>
  <cols>
    <col min="1" max="1" width="5" customWidth="1"/>
    <col min="2" max="7" width="24.09765625" customWidth="1"/>
    <col min="8" max="9" width="11.09765625" customWidth="1"/>
    <col min="11" max="13" width="12.09765625" customWidth="1"/>
    <col min="14" max="16" width="11.09765625" customWidth="1"/>
  </cols>
  <sheetData>
    <row r="1" spans="2:13" ht="13.4" customHeight="1">
      <c r="F1" s="178"/>
      <c r="G1" s="299" t="s">
        <v>82</v>
      </c>
    </row>
    <row r="2" spans="2:13" ht="63" customHeight="1">
      <c r="F2" s="178"/>
      <c r="H2" s="48"/>
    </row>
    <row r="4" spans="2:13" ht="21">
      <c r="B4" s="850" t="s">
        <v>197</v>
      </c>
      <c r="C4" s="850"/>
      <c r="D4" s="850"/>
      <c r="E4" s="850"/>
      <c r="F4" s="850"/>
      <c r="G4" s="850"/>
      <c r="H4" s="165"/>
      <c r="I4" s="165"/>
      <c r="J4" s="165"/>
      <c r="K4" s="165"/>
      <c r="L4" s="165"/>
      <c r="M4" s="165"/>
    </row>
    <row r="5" spans="2:13" ht="17.25" customHeight="1">
      <c r="B5" s="19"/>
      <c r="C5" s="22"/>
      <c r="D5" s="22"/>
      <c r="E5" s="22"/>
      <c r="F5" s="22"/>
      <c r="G5" s="22"/>
      <c r="H5" s="22"/>
      <c r="I5" s="22"/>
      <c r="J5" s="22"/>
      <c r="K5" s="22"/>
      <c r="L5" s="22"/>
      <c r="M5" s="22"/>
    </row>
    <row r="6" spans="2:13" ht="25" customHeight="1">
      <c r="B6" s="854" t="s">
        <v>1050</v>
      </c>
      <c r="C6" s="854"/>
      <c r="D6" s="854"/>
      <c r="E6" s="854"/>
      <c r="F6" s="854"/>
      <c r="G6" s="854"/>
    </row>
    <row r="7" spans="2:13">
      <c r="B7" s="49" t="s">
        <v>198</v>
      </c>
      <c r="C7" s="851" t="s">
        <v>199</v>
      </c>
      <c r="D7" s="851"/>
      <c r="E7" s="851"/>
      <c r="F7" s="851"/>
      <c r="G7" s="49" t="s">
        <v>200</v>
      </c>
    </row>
    <row r="8" spans="2:13" ht="39" customHeight="1">
      <c r="B8" s="117" t="s">
        <v>201</v>
      </c>
      <c r="C8" s="852" t="s">
        <v>202</v>
      </c>
      <c r="D8" s="852"/>
      <c r="E8" s="852"/>
      <c r="F8" s="852"/>
      <c r="G8" s="117" t="s">
        <v>203</v>
      </c>
    </row>
    <row r="9" spans="2:13" ht="39.65" customHeight="1">
      <c r="B9" s="117" t="s">
        <v>204</v>
      </c>
      <c r="C9" s="852" t="s">
        <v>205</v>
      </c>
      <c r="D9" s="852"/>
      <c r="E9" s="852"/>
      <c r="F9" s="852"/>
      <c r="G9" s="117" t="s">
        <v>206</v>
      </c>
    </row>
    <row r="10" spans="2:13" ht="39.65" customHeight="1">
      <c r="B10" s="117" t="s">
        <v>207</v>
      </c>
      <c r="C10" s="852" t="s">
        <v>208</v>
      </c>
      <c r="D10" s="820"/>
      <c r="E10" s="820"/>
      <c r="F10" s="820"/>
      <c r="G10" s="117" t="s">
        <v>203</v>
      </c>
    </row>
    <row r="11" spans="2:13" ht="53.15" customHeight="1">
      <c r="B11" s="117" t="s">
        <v>209</v>
      </c>
      <c r="C11" s="852" t="s">
        <v>210</v>
      </c>
      <c r="D11" s="820"/>
      <c r="E11" s="820"/>
      <c r="F11" s="820"/>
      <c r="G11" s="117" t="s">
        <v>203</v>
      </c>
    </row>
    <row r="12" spans="2:13" ht="15" customHeight="1"/>
    <row r="13" spans="2:13" ht="26.15" customHeight="1">
      <c r="B13" s="804" t="s">
        <v>1132</v>
      </c>
      <c r="C13" s="804"/>
      <c r="D13" s="804"/>
      <c r="E13" s="804"/>
      <c r="F13" s="804"/>
      <c r="G13" s="804"/>
    </row>
    <row r="14" spans="2:13" ht="15" customHeight="1"/>
    <row r="15" spans="2:13" ht="25.5" customHeight="1">
      <c r="B15" s="804" t="s">
        <v>1133</v>
      </c>
      <c r="C15" s="804"/>
      <c r="D15" s="804"/>
      <c r="E15" s="804"/>
      <c r="F15" s="804"/>
      <c r="G15" s="804"/>
    </row>
    <row r="16" spans="2:13" ht="15" customHeight="1"/>
    <row r="17" spans="2:7" s="196" customFormat="1" ht="27" customHeight="1">
      <c r="B17" s="804" t="s">
        <v>1051</v>
      </c>
      <c r="C17" s="804"/>
      <c r="D17" s="804"/>
      <c r="E17" s="804"/>
      <c r="F17" s="804"/>
      <c r="G17" s="804"/>
    </row>
    <row r="18" spans="2:7" ht="15" customHeight="1">
      <c r="B18" s="196"/>
      <c r="C18" s="196"/>
      <c r="D18" s="196"/>
      <c r="E18" s="196"/>
      <c r="F18" s="196"/>
      <c r="G18" s="196"/>
    </row>
    <row r="19" spans="2:7" ht="57.5" customHeight="1">
      <c r="B19" s="804" t="s">
        <v>1134</v>
      </c>
      <c r="C19" s="804"/>
      <c r="D19" s="804"/>
      <c r="E19" s="804"/>
      <c r="F19" s="804"/>
      <c r="G19" s="804"/>
    </row>
    <row r="21" spans="2:7">
      <c r="B21" s="853"/>
      <c r="C21" s="853"/>
      <c r="D21" s="853"/>
      <c r="E21" s="853"/>
      <c r="F21" s="853"/>
      <c r="G21" s="853"/>
    </row>
    <row r="22" spans="2:7">
      <c r="B22" s="855"/>
      <c r="C22" s="853"/>
      <c r="D22" s="853"/>
      <c r="E22" s="853"/>
      <c r="F22" s="853"/>
      <c r="G22" s="853"/>
    </row>
    <row r="23" spans="2:7">
      <c r="B23" s="853"/>
      <c r="C23" s="853"/>
      <c r="D23" s="853"/>
      <c r="E23" s="853"/>
      <c r="F23" s="853"/>
      <c r="G23" s="853"/>
    </row>
  </sheetData>
  <sheetProtection algorithmName="SHA-512" hashValue="L54+mJdYtvWL8tTlQqJXNF9UyRM50A5Qj2UsRGxahrb/i6Sa5EjB31PXunEeNbs62cXWT3fD1MJnRj+uv2v4dQ==" saltValue="2KVupzUMDL1H8aHxaArD+w==" spinCount="100000" sheet="1" objects="1" scenarios="1"/>
  <mergeCells count="14">
    <mergeCell ref="B17:G17"/>
    <mergeCell ref="B19:G19"/>
    <mergeCell ref="B23:G23"/>
    <mergeCell ref="B6:G6"/>
    <mergeCell ref="B22:G22"/>
    <mergeCell ref="B21:G21"/>
    <mergeCell ref="C11:F11"/>
    <mergeCell ref="B13:G13"/>
    <mergeCell ref="B15:G15"/>
    <mergeCell ref="B4:G4"/>
    <mergeCell ref="C7:F7"/>
    <mergeCell ref="C8:F8"/>
    <mergeCell ref="C9:F9"/>
    <mergeCell ref="C10:F10"/>
  </mergeCells>
  <pageMargins left="0.25" right="0.25" top="0.75" bottom="0.75" header="0.3" footer="0.3"/>
  <pageSetup paperSize="8" orientation="landscape" horizontalDpi="1200" verticalDpi="1200" r:id="rId1"/>
  <headerFooter>
    <oddFooter>&amp;L&amp;1#&amp;"Calibri"&amp;7&amp;K000000C2 General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BAF41-9F22-486E-9AD2-8970BC19681D}">
  <sheetPr>
    <tabColor theme="9" tint="0.59999389629810485"/>
    <pageSetUpPr fitToPage="1"/>
  </sheetPr>
  <dimension ref="A1:R278"/>
  <sheetViews>
    <sheetView zoomScaleNormal="100" zoomScaleSheetLayoutView="100" workbookViewId="0">
      <selection activeCell="M154" sqref="M154"/>
    </sheetView>
  </sheetViews>
  <sheetFormatPr defaultColWidth="9" defaultRowHeight="12.5"/>
  <cols>
    <col min="1" max="1" width="5" customWidth="1"/>
    <col min="2" max="2" width="46.3984375" customWidth="1"/>
    <col min="3" max="13" width="12.69921875" customWidth="1"/>
    <col min="14" max="16" width="11.09765625" customWidth="1"/>
  </cols>
  <sheetData>
    <row r="1" spans="2:13" ht="13.4" customHeight="1">
      <c r="F1" s="178"/>
      <c r="G1" s="299" t="s">
        <v>82</v>
      </c>
    </row>
    <row r="2" spans="2:13" ht="63" customHeight="1">
      <c r="E2" s="48"/>
      <c r="F2" s="178"/>
      <c r="H2" s="48"/>
    </row>
    <row r="4" spans="2:13" ht="21">
      <c r="B4" s="860" t="s">
        <v>211</v>
      </c>
      <c r="C4" s="860"/>
      <c r="D4" s="860"/>
      <c r="E4" s="860"/>
      <c r="F4" s="860"/>
      <c r="G4" s="860"/>
      <c r="H4" s="860"/>
      <c r="I4" s="860"/>
      <c r="J4" s="860"/>
      <c r="K4" s="860"/>
      <c r="L4" s="860"/>
      <c r="M4" s="860"/>
    </row>
    <row r="5" spans="2:13" ht="21">
      <c r="B5" s="19"/>
      <c r="C5" s="22"/>
      <c r="D5" s="22"/>
      <c r="E5" s="22"/>
      <c r="F5" s="22"/>
      <c r="G5" s="22"/>
      <c r="H5" s="22"/>
      <c r="I5" s="22"/>
      <c r="J5" s="22"/>
      <c r="K5" s="22"/>
      <c r="L5" s="22"/>
      <c r="M5" s="22"/>
    </row>
    <row r="6" spans="2:13" ht="14.9" customHeight="1">
      <c r="B6" s="65" t="s">
        <v>212</v>
      </c>
      <c r="C6" s="32"/>
      <c r="D6" s="39"/>
      <c r="E6" s="32"/>
    </row>
    <row r="7" spans="2:13">
      <c r="B7" s="861" t="s">
        <v>213</v>
      </c>
      <c r="C7" s="861"/>
      <c r="D7" s="861"/>
      <c r="E7" s="861"/>
      <c r="F7" s="861"/>
      <c r="G7" s="861"/>
      <c r="H7" s="861"/>
      <c r="I7" s="861"/>
      <c r="J7" s="861"/>
      <c r="K7" s="861"/>
      <c r="L7" s="861"/>
      <c r="M7" s="861"/>
    </row>
    <row r="8" spans="2:13">
      <c r="B8" s="224"/>
      <c r="C8" s="224"/>
      <c r="D8" s="224"/>
      <c r="E8" s="224"/>
      <c r="F8" s="224"/>
      <c r="G8" s="224"/>
      <c r="H8" s="224"/>
      <c r="I8" s="224"/>
      <c r="J8" s="224"/>
      <c r="K8" s="224"/>
      <c r="L8" s="224"/>
      <c r="M8" s="224"/>
    </row>
    <row r="9" spans="2:13" ht="18.5">
      <c r="B9" s="111" t="s">
        <v>214</v>
      </c>
      <c r="C9" s="111"/>
      <c r="D9" s="111"/>
      <c r="E9" s="111"/>
      <c r="F9" s="111"/>
      <c r="G9" s="111"/>
      <c r="H9" s="111"/>
      <c r="I9" s="111"/>
      <c r="J9" s="111"/>
      <c r="K9" s="111"/>
      <c r="L9" s="111"/>
      <c r="M9" s="111"/>
    </row>
    <row r="10" spans="2:13" ht="20.149999999999999" customHeight="1" thickBot="1">
      <c r="B10" s="324" t="s">
        <v>1138</v>
      </c>
      <c r="C10" s="324"/>
      <c r="D10" s="324"/>
      <c r="E10" s="324"/>
      <c r="F10" s="324"/>
    </row>
    <row r="11" spans="2:13" ht="13" thickTop="1">
      <c r="B11" s="59" t="s">
        <v>215</v>
      </c>
      <c r="C11" s="857" t="s">
        <v>132</v>
      </c>
      <c r="D11" s="857"/>
      <c r="E11" s="857"/>
      <c r="F11" s="857"/>
      <c r="G11" s="857" t="s">
        <v>130</v>
      </c>
      <c r="H11" s="857"/>
      <c r="I11" s="857"/>
      <c r="J11" s="857"/>
      <c r="K11" s="857" t="s">
        <v>216</v>
      </c>
      <c r="L11" s="857"/>
    </row>
    <row r="12" spans="2:13" ht="12.65" customHeight="1">
      <c r="B12" s="49" t="s">
        <v>217</v>
      </c>
      <c r="C12" s="63" t="s">
        <v>218</v>
      </c>
      <c r="D12" s="63" t="s">
        <v>219</v>
      </c>
      <c r="E12" s="63" t="s">
        <v>220</v>
      </c>
      <c r="F12" s="63" t="s">
        <v>221</v>
      </c>
      <c r="G12" s="63" t="s">
        <v>218</v>
      </c>
      <c r="H12" s="63" t="s">
        <v>219</v>
      </c>
      <c r="I12" s="63" t="s">
        <v>220</v>
      </c>
      <c r="J12" s="63" t="s">
        <v>221</v>
      </c>
      <c r="K12" s="63" t="s">
        <v>132</v>
      </c>
      <c r="L12" s="63" t="s">
        <v>130</v>
      </c>
      <c r="M12" s="63" t="s">
        <v>110</v>
      </c>
    </row>
    <row r="13" spans="2:13">
      <c r="B13" s="862" t="s">
        <v>222</v>
      </c>
      <c r="C13" s="204">
        <v>3</v>
      </c>
      <c r="D13" s="204">
        <v>1</v>
      </c>
      <c r="E13" s="204">
        <v>4</v>
      </c>
      <c r="F13" s="204">
        <v>19</v>
      </c>
      <c r="G13" s="204">
        <v>1</v>
      </c>
      <c r="H13" s="204">
        <v>0</v>
      </c>
      <c r="I13" s="204">
        <v>0</v>
      </c>
      <c r="J13" s="204">
        <v>2</v>
      </c>
      <c r="K13" s="204">
        <v>1</v>
      </c>
      <c r="L13" s="204">
        <v>0</v>
      </c>
      <c r="M13" s="69">
        <v>33</v>
      </c>
    </row>
    <row r="14" spans="2:13">
      <c r="B14" s="863"/>
      <c r="C14" s="205">
        <v>0.109</v>
      </c>
      <c r="D14" s="205">
        <v>2.8000000000000001E-2</v>
      </c>
      <c r="E14" s="205">
        <v>7.5999999999999998E-2</v>
      </c>
      <c r="F14" s="205">
        <v>0.48299999999999998</v>
      </c>
      <c r="G14" s="205">
        <v>7.0999999999999994E-2</v>
      </c>
      <c r="H14" s="205">
        <v>2.1999999999999999E-2</v>
      </c>
      <c r="I14" s="205">
        <v>3.5999999999999997E-2</v>
      </c>
      <c r="J14" s="205">
        <v>0.13500000000000001</v>
      </c>
      <c r="K14" s="205">
        <v>3.1E-2</v>
      </c>
      <c r="L14" s="205">
        <v>8.0000000000000002E-3</v>
      </c>
      <c r="M14" s="206">
        <v>1</v>
      </c>
    </row>
    <row r="15" spans="2:13">
      <c r="B15" s="862" t="s">
        <v>223</v>
      </c>
      <c r="C15" s="204">
        <v>18</v>
      </c>
      <c r="D15" s="204">
        <v>8</v>
      </c>
      <c r="E15" s="204">
        <v>22</v>
      </c>
      <c r="F15" s="204">
        <v>106</v>
      </c>
      <c r="G15" s="204">
        <v>24</v>
      </c>
      <c r="H15" s="204">
        <v>6</v>
      </c>
      <c r="I15" s="204">
        <v>22</v>
      </c>
      <c r="J15" s="204">
        <v>63</v>
      </c>
      <c r="K15" s="204">
        <v>0</v>
      </c>
      <c r="L15" s="204">
        <v>4</v>
      </c>
      <c r="M15" s="69">
        <v>274</v>
      </c>
    </row>
    <row r="16" spans="2:13">
      <c r="B16" s="863"/>
      <c r="C16" s="205">
        <v>6.6000000000000003E-2</v>
      </c>
      <c r="D16" s="205">
        <v>2.9000000000000001E-2</v>
      </c>
      <c r="E16" s="205">
        <v>0.08</v>
      </c>
      <c r="F16" s="205">
        <v>0.38700000000000001</v>
      </c>
      <c r="G16" s="205">
        <v>8.7999999999999995E-2</v>
      </c>
      <c r="H16" s="205">
        <v>2.1999999999999999E-2</v>
      </c>
      <c r="I16" s="205">
        <v>0.08</v>
      </c>
      <c r="J16" s="205">
        <v>0.23</v>
      </c>
      <c r="K16" s="205">
        <v>0</v>
      </c>
      <c r="L16" s="205">
        <v>1.4999999999999999E-2</v>
      </c>
      <c r="M16" s="206">
        <v>1</v>
      </c>
    </row>
    <row r="17" spans="2:14">
      <c r="B17" s="862" t="s">
        <v>224</v>
      </c>
      <c r="C17" s="204">
        <v>217</v>
      </c>
      <c r="D17" s="204">
        <v>67</v>
      </c>
      <c r="E17" s="204">
        <v>183</v>
      </c>
      <c r="F17" s="204">
        <v>405</v>
      </c>
      <c r="G17" s="204">
        <v>215</v>
      </c>
      <c r="H17" s="204">
        <v>73</v>
      </c>
      <c r="I17" s="204">
        <v>187</v>
      </c>
      <c r="J17" s="204">
        <v>384</v>
      </c>
      <c r="K17" s="204">
        <v>26</v>
      </c>
      <c r="L17" s="204">
        <v>17</v>
      </c>
      <c r="M17" s="466">
        <v>1774</v>
      </c>
    </row>
    <row r="18" spans="2:14">
      <c r="B18" s="863"/>
      <c r="C18" s="205">
        <v>0.17</v>
      </c>
      <c r="D18" s="205">
        <v>3.7999999999999999E-2</v>
      </c>
      <c r="E18" s="205">
        <v>0.10299999999999999</v>
      </c>
      <c r="F18" s="205">
        <v>0.22800000000000001</v>
      </c>
      <c r="G18" s="205">
        <v>0.121</v>
      </c>
      <c r="H18" s="205">
        <v>4.1000000000000002E-2</v>
      </c>
      <c r="I18" s="205">
        <v>0.105</v>
      </c>
      <c r="J18" s="205">
        <v>0.216</v>
      </c>
      <c r="K18" s="205">
        <v>1.4999999999999999E-2</v>
      </c>
      <c r="L18" s="205">
        <v>0.01</v>
      </c>
      <c r="M18" s="206">
        <v>1</v>
      </c>
    </row>
    <row r="19" spans="2:14">
      <c r="B19" s="862" t="s">
        <v>225</v>
      </c>
      <c r="C19" s="204">
        <v>247</v>
      </c>
      <c r="D19" s="204">
        <v>78</v>
      </c>
      <c r="E19" s="204">
        <v>160</v>
      </c>
      <c r="F19" s="204">
        <v>157</v>
      </c>
      <c r="G19" s="204">
        <v>323</v>
      </c>
      <c r="H19" s="204">
        <v>134</v>
      </c>
      <c r="I19" s="204">
        <v>167</v>
      </c>
      <c r="J19" s="204">
        <v>226</v>
      </c>
      <c r="K19" s="204">
        <v>10</v>
      </c>
      <c r="L19" s="204">
        <v>14</v>
      </c>
      <c r="M19" s="466">
        <v>1518</v>
      </c>
    </row>
    <row r="20" spans="2:14">
      <c r="B20" s="863"/>
      <c r="C20" s="205">
        <v>0.16300000000000001</v>
      </c>
      <c r="D20" s="205">
        <v>5.0999999999999997E-2</v>
      </c>
      <c r="E20" s="205">
        <v>0.105</v>
      </c>
      <c r="F20" s="205">
        <v>0.10299999999999999</v>
      </c>
      <c r="G20" s="205">
        <v>0.21299999999999999</v>
      </c>
      <c r="H20" s="205">
        <v>8.7999999999999995E-2</v>
      </c>
      <c r="I20" s="205">
        <v>0.11</v>
      </c>
      <c r="J20" s="205">
        <v>0.14899999999999999</v>
      </c>
      <c r="K20" s="205">
        <v>7.0000000000000001E-3</v>
      </c>
      <c r="L20" s="205">
        <v>8.9999999999999993E-3</v>
      </c>
      <c r="M20" s="206">
        <v>1</v>
      </c>
    </row>
    <row r="21" spans="2:14">
      <c r="B21" s="862" t="s">
        <v>226</v>
      </c>
      <c r="C21" s="204" t="s">
        <v>227</v>
      </c>
      <c r="D21" s="204">
        <v>409</v>
      </c>
      <c r="E21" s="204">
        <v>508</v>
      </c>
      <c r="F21" s="204">
        <v>597</v>
      </c>
      <c r="G21" s="207">
        <v>2205</v>
      </c>
      <c r="H21" s="204">
        <v>729</v>
      </c>
      <c r="I21" s="204">
        <v>674</v>
      </c>
      <c r="J21" s="204">
        <v>667</v>
      </c>
      <c r="K21" s="204">
        <v>36</v>
      </c>
      <c r="L21" s="204">
        <v>28</v>
      </c>
      <c r="M21" s="466">
        <v>7265</v>
      </c>
    </row>
    <row r="22" spans="2:14">
      <c r="B22" s="863"/>
      <c r="C22" s="205">
        <v>0.19400000000000001</v>
      </c>
      <c r="D22" s="205">
        <v>5.6000000000000001E-2</v>
      </c>
      <c r="E22" s="205">
        <v>7.0000000000000007E-2</v>
      </c>
      <c r="F22" s="205">
        <v>8.2000000000000003E-2</v>
      </c>
      <c r="G22" s="205">
        <v>0.30399999999999999</v>
      </c>
      <c r="H22" s="205">
        <v>0.1</v>
      </c>
      <c r="I22" s="205">
        <v>9.2999999999999999E-2</v>
      </c>
      <c r="J22" s="205">
        <v>9.1999999999999998E-2</v>
      </c>
      <c r="K22" s="205">
        <v>5.0000000000000001E-3</v>
      </c>
      <c r="L22" s="205">
        <v>4.0000000000000001E-3</v>
      </c>
      <c r="M22" s="206">
        <v>1</v>
      </c>
    </row>
    <row r="23" spans="2:14" ht="13" thickBot="1">
      <c r="B23" s="865" t="s">
        <v>228</v>
      </c>
      <c r="C23" s="204" t="s">
        <v>229</v>
      </c>
      <c r="D23" s="204">
        <v>563</v>
      </c>
      <c r="E23" s="204">
        <v>877</v>
      </c>
      <c r="F23" s="204" t="s">
        <v>230</v>
      </c>
      <c r="G23" s="204" t="s">
        <v>231</v>
      </c>
      <c r="H23" s="204">
        <v>942</v>
      </c>
      <c r="I23" s="204" t="s">
        <v>232</v>
      </c>
      <c r="J23" s="204" t="s">
        <v>233</v>
      </c>
      <c r="K23" s="204">
        <v>73</v>
      </c>
      <c r="L23" s="204">
        <v>63</v>
      </c>
      <c r="M23" s="208">
        <v>10864</v>
      </c>
    </row>
    <row r="24" spans="2:14" ht="13.5" thickTop="1" thickBot="1">
      <c r="B24" s="866"/>
      <c r="C24" s="357">
        <v>0.17499999999999999</v>
      </c>
      <c r="D24" s="357">
        <v>5.1999999999999998E-2</v>
      </c>
      <c r="E24" s="357">
        <v>8.1000000000000003E-2</v>
      </c>
      <c r="F24" s="357">
        <v>0.11799999999999999</v>
      </c>
      <c r="G24" s="357">
        <v>0.255</v>
      </c>
      <c r="H24" s="357">
        <v>8.6999999999999994E-2</v>
      </c>
      <c r="I24" s="357">
        <v>9.7000000000000003E-2</v>
      </c>
      <c r="J24" s="357">
        <v>0.124</v>
      </c>
      <c r="K24" s="357">
        <v>7.0000000000000001E-3</v>
      </c>
      <c r="L24" s="357">
        <v>6.0000000000000001E-3</v>
      </c>
      <c r="M24" s="358">
        <v>1</v>
      </c>
    </row>
    <row r="25" spans="2:14">
      <c r="B25" s="65"/>
    </row>
    <row r="26" spans="2:14" ht="13" thickBot="1"/>
    <row r="27" spans="2:14" ht="13" thickTop="1">
      <c r="B27" s="59" t="s">
        <v>215</v>
      </c>
      <c r="C27" s="857" t="s">
        <v>132</v>
      </c>
      <c r="D27" s="857"/>
      <c r="E27" s="857"/>
      <c r="F27" s="857"/>
      <c r="G27" s="857" t="s">
        <v>130</v>
      </c>
      <c r="H27" s="857"/>
      <c r="I27" s="857"/>
      <c r="J27" s="857"/>
      <c r="K27" s="857" t="s">
        <v>216</v>
      </c>
      <c r="L27" s="857"/>
      <c r="M27" s="864"/>
      <c r="N27" s="864"/>
    </row>
    <row r="28" spans="2:14">
      <c r="B28" s="49" t="s">
        <v>234</v>
      </c>
      <c r="C28" s="63" t="s">
        <v>218</v>
      </c>
      <c r="D28" s="63" t="s">
        <v>219</v>
      </c>
      <c r="E28" s="63" t="s">
        <v>220</v>
      </c>
      <c r="F28" s="63" t="s">
        <v>221</v>
      </c>
      <c r="G28" s="63" t="s">
        <v>218</v>
      </c>
      <c r="H28" s="63" t="s">
        <v>219</v>
      </c>
      <c r="I28" s="63" t="s">
        <v>220</v>
      </c>
      <c r="J28" s="63" t="s">
        <v>221</v>
      </c>
      <c r="K28" s="63" t="s">
        <v>132</v>
      </c>
      <c r="L28" s="63" t="s">
        <v>130</v>
      </c>
      <c r="M28" s="63" t="s">
        <v>110</v>
      </c>
      <c r="N28" s="70"/>
    </row>
    <row r="29" spans="2:14">
      <c r="B29" s="862" t="s">
        <v>222</v>
      </c>
      <c r="C29" s="204">
        <v>2</v>
      </c>
      <c r="D29" s="204">
        <v>1</v>
      </c>
      <c r="E29" s="204">
        <v>3</v>
      </c>
      <c r="F29" s="204">
        <v>11</v>
      </c>
      <c r="G29" s="204">
        <v>0</v>
      </c>
      <c r="H29" s="204">
        <v>0</v>
      </c>
      <c r="I29" s="204">
        <v>0</v>
      </c>
      <c r="J29" s="204">
        <v>3</v>
      </c>
      <c r="K29" s="204">
        <v>1</v>
      </c>
      <c r="L29" s="204"/>
      <c r="M29" s="69">
        <v>21</v>
      </c>
    </row>
    <row r="30" spans="2:14">
      <c r="B30" s="863"/>
      <c r="C30" s="205">
        <v>9.5000000000000001E-2</v>
      </c>
      <c r="D30" s="205">
        <v>4.8000000000000001E-2</v>
      </c>
      <c r="E30" s="205">
        <v>0.14299999999999999</v>
      </c>
      <c r="F30" s="205">
        <v>0.52400000000000002</v>
      </c>
      <c r="G30" s="205">
        <v>0</v>
      </c>
      <c r="H30" s="205">
        <v>0</v>
      </c>
      <c r="I30" s="205">
        <v>0</v>
      </c>
      <c r="J30" s="205">
        <v>0.14299999999999999</v>
      </c>
      <c r="K30" s="205">
        <v>4.8000000000000001E-2</v>
      </c>
      <c r="L30" s="205">
        <v>0</v>
      </c>
      <c r="M30" s="206">
        <v>1</v>
      </c>
    </row>
    <row r="31" spans="2:14">
      <c r="B31" s="862" t="s">
        <v>223</v>
      </c>
      <c r="C31" s="204">
        <v>19</v>
      </c>
      <c r="D31" s="204">
        <v>7</v>
      </c>
      <c r="E31" s="204">
        <v>21</v>
      </c>
      <c r="F31" s="204">
        <v>125</v>
      </c>
      <c r="G31" s="204">
        <v>23</v>
      </c>
      <c r="H31" s="204">
        <v>5</v>
      </c>
      <c r="I31" s="204">
        <v>32</v>
      </c>
      <c r="J31" s="204">
        <v>68</v>
      </c>
      <c r="K31" s="204">
        <v>3</v>
      </c>
      <c r="L31" s="204">
        <v>7</v>
      </c>
      <c r="M31" s="69">
        <v>310</v>
      </c>
    </row>
    <row r="32" spans="2:14">
      <c r="B32" s="863"/>
      <c r="C32" s="205">
        <v>6.0999999999999999E-2</v>
      </c>
      <c r="D32" s="205">
        <v>2.3E-2</v>
      </c>
      <c r="E32" s="205">
        <v>6.8000000000000005E-2</v>
      </c>
      <c r="F32" s="205">
        <v>0.40300000000000002</v>
      </c>
      <c r="G32" s="205">
        <v>7.3999999999999996E-2</v>
      </c>
      <c r="H32" s="205">
        <v>1.6E-2</v>
      </c>
      <c r="I32" s="205">
        <v>0.10299999999999999</v>
      </c>
      <c r="J32" s="205">
        <v>0.219</v>
      </c>
      <c r="K32" s="205">
        <v>0.01</v>
      </c>
      <c r="L32" s="205">
        <v>2.3E-2</v>
      </c>
      <c r="M32" s="206">
        <v>1</v>
      </c>
    </row>
    <row r="33" spans="2:14">
      <c r="B33" s="862" t="s">
        <v>224</v>
      </c>
      <c r="C33" s="204">
        <v>201</v>
      </c>
      <c r="D33" s="204">
        <v>78</v>
      </c>
      <c r="E33" s="204">
        <v>194</v>
      </c>
      <c r="F33" s="204">
        <v>413</v>
      </c>
      <c r="G33" s="204">
        <v>205</v>
      </c>
      <c r="H33" s="204">
        <v>70</v>
      </c>
      <c r="I33" s="204">
        <v>204</v>
      </c>
      <c r="J33" s="204">
        <v>416</v>
      </c>
      <c r="K33" s="204">
        <v>51</v>
      </c>
      <c r="L33" s="204">
        <v>26</v>
      </c>
      <c r="M33" s="466">
        <v>1858</v>
      </c>
    </row>
    <row r="34" spans="2:14">
      <c r="B34" s="863"/>
      <c r="C34" s="205">
        <v>0.108</v>
      </c>
      <c r="D34" s="205">
        <v>4.2000000000000003E-2</v>
      </c>
      <c r="E34" s="205">
        <v>0.104</v>
      </c>
      <c r="F34" s="205">
        <v>0.222</v>
      </c>
      <c r="G34" s="205">
        <v>0.11</v>
      </c>
      <c r="H34" s="205">
        <v>3.7999999999999999E-2</v>
      </c>
      <c r="I34" s="205">
        <v>0.11</v>
      </c>
      <c r="J34" s="205">
        <v>0.224</v>
      </c>
      <c r="K34" s="205">
        <v>2.7E-2</v>
      </c>
      <c r="L34" s="205">
        <v>1.4E-2</v>
      </c>
      <c r="M34" s="206">
        <v>1</v>
      </c>
    </row>
    <row r="35" spans="2:14">
      <c r="B35" s="862" t="s">
        <v>225</v>
      </c>
      <c r="C35" s="204">
        <v>259</v>
      </c>
      <c r="D35" s="204">
        <v>89</v>
      </c>
      <c r="E35" s="204">
        <v>187</v>
      </c>
      <c r="F35" s="204">
        <v>160</v>
      </c>
      <c r="G35" s="204">
        <v>328</v>
      </c>
      <c r="H35" s="204">
        <v>147</v>
      </c>
      <c r="I35" s="204">
        <v>190</v>
      </c>
      <c r="J35" s="204">
        <v>243</v>
      </c>
      <c r="K35" s="204">
        <v>16</v>
      </c>
      <c r="L35" s="204">
        <v>19</v>
      </c>
      <c r="M35" s="466">
        <v>1638</v>
      </c>
    </row>
    <row r="36" spans="2:14">
      <c r="B36" s="863"/>
      <c r="C36" s="205">
        <v>0.158</v>
      </c>
      <c r="D36" s="205">
        <v>5.3999999999999999E-2</v>
      </c>
      <c r="E36" s="205">
        <v>0.114</v>
      </c>
      <c r="F36" s="205">
        <v>9.8000000000000004E-2</v>
      </c>
      <c r="G36" s="205">
        <v>0.2</v>
      </c>
      <c r="H36" s="205">
        <v>0.09</v>
      </c>
      <c r="I36" s="205">
        <v>0.11600000000000001</v>
      </c>
      <c r="J36" s="205">
        <v>0.14799999999999999</v>
      </c>
      <c r="K36" s="205">
        <v>0.01</v>
      </c>
      <c r="L36" s="205">
        <v>1.2E-2</v>
      </c>
      <c r="M36" s="206">
        <v>1</v>
      </c>
    </row>
    <row r="37" spans="2:14">
      <c r="B37" s="862" t="s">
        <v>226</v>
      </c>
      <c r="C37" s="207">
        <v>1405</v>
      </c>
      <c r="D37" s="204">
        <v>407</v>
      </c>
      <c r="E37" s="204">
        <v>518</v>
      </c>
      <c r="F37" s="204">
        <v>572</v>
      </c>
      <c r="G37" s="207">
        <v>2372</v>
      </c>
      <c r="H37" s="204">
        <v>747</v>
      </c>
      <c r="I37" s="204">
        <v>675</v>
      </c>
      <c r="J37" s="204">
        <v>649</v>
      </c>
      <c r="K37" s="204">
        <v>44</v>
      </c>
      <c r="L37" s="204">
        <v>41</v>
      </c>
      <c r="M37" s="466">
        <v>7430</v>
      </c>
    </row>
    <row r="38" spans="2:14">
      <c r="B38" s="863"/>
      <c r="C38" s="205">
        <v>0.189</v>
      </c>
      <c r="D38" s="205">
        <v>5.5E-2</v>
      </c>
      <c r="E38" s="205">
        <v>7.0000000000000007E-2</v>
      </c>
      <c r="F38" s="205">
        <v>7.6999999999999999E-2</v>
      </c>
      <c r="G38" s="205">
        <v>0.31900000000000001</v>
      </c>
      <c r="H38" s="205">
        <v>0.10100000000000001</v>
      </c>
      <c r="I38" s="205">
        <v>9.0999999999999998E-2</v>
      </c>
      <c r="J38" s="205">
        <v>8.6999999999999994E-2</v>
      </c>
      <c r="K38" s="205">
        <v>6.0000000000000001E-3</v>
      </c>
      <c r="L38" s="205">
        <v>6.0000000000000001E-3</v>
      </c>
      <c r="M38" s="206">
        <v>1</v>
      </c>
    </row>
    <row r="39" spans="2:14" ht="13" thickBot="1">
      <c r="B39" s="865" t="s">
        <v>228</v>
      </c>
      <c r="C39" s="207">
        <v>1886</v>
      </c>
      <c r="D39" s="204">
        <v>582</v>
      </c>
      <c r="E39" s="204">
        <v>923</v>
      </c>
      <c r="F39" s="207">
        <v>1281</v>
      </c>
      <c r="G39" s="207">
        <v>2928</v>
      </c>
      <c r="H39" s="204">
        <v>969</v>
      </c>
      <c r="I39" s="207">
        <v>1101</v>
      </c>
      <c r="J39" s="207">
        <v>1379</v>
      </c>
      <c r="K39" s="204">
        <v>115</v>
      </c>
      <c r="L39" s="204">
        <v>93</v>
      </c>
      <c r="M39" s="466">
        <v>11257</v>
      </c>
    </row>
    <row r="40" spans="2:14" ht="13.5" thickTop="1" thickBot="1">
      <c r="B40" s="866"/>
      <c r="C40" s="357">
        <v>0.16300000000000001</v>
      </c>
      <c r="D40" s="357">
        <v>5.1999999999999998E-2</v>
      </c>
      <c r="E40" s="357">
        <v>8.5000000000000006E-2</v>
      </c>
      <c r="F40" s="357">
        <v>0.12</v>
      </c>
      <c r="G40" s="357">
        <v>0.246</v>
      </c>
      <c r="H40" s="357">
        <v>8.7999999999999995E-2</v>
      </c>
      <c r="I40" s="357">
        <v>0.10100000000000001</v>
      </c>
      <c r="J40" s="357">
        <v>0.129</v>
      </c>
      <c r="K40" s="357">
        <v>8.9999999999999993E-3</v>
      </c>
      <c r="L40" s="357">
        <v>7.0000000000000001E-3</v>
      </c>
      <c r="M40" s="358">
        <v>1</v>
      </c>
    </row>
    <row r="42" spans="2:14" ht="13" thickBot="1"/>
    <row r="43" spans="2:14" ht="13.4" customHeight="1" thickTop="1">
      <c r="B43" s="59" t="s">
        <v>235</v>
      </c>
      <c r="C43" s="857" t="s">
        <v>132</v>
      </c>
      <c r="D43" s="857"/>
      <c r="E43" s="857"/>
      <c r="F43" s="857"/>
      <c r="G43" s="857" t="s">
        <v>130</v>
      </c>
      <c r="H43" s="857"/>
      <c r="I43" s="857"/>
      <c r="J43" s="857"/>
      <c r="K43" s="857" t="s">
        <v>216</v>
      </c>
      <c r="L43" s="857"/>
    </row>
    <row r="44" spans="2:14">
      <c r="B44" s="49"/>
      <c r="C44" s="63" t="s">
        <v>218</v>
      </c>
      <c r="D44" s="63" t="s">
        <v>219</v>
      </c>
      <c r="E44" s="63" t="s">
        <v>220</v>
      </c>
      <c r="F44" s="63" t="s">
        <v>221</v>
      </c>
      <c r="G44" s="63" t="s">
        <v>218</v>
      </c>
      <c r="H44" s="63" t="s">
        <v>219</v>
      </c>
      <c r="I44" s="63" t="s">
        <v>220</v>
      </c>
      <c r="J44" s="63" t="s">
        <v>221</v>
      </c>
      <c r="K44" s="63" t="s">
        <v>132</v>
      </c>
      <c r="L44" s="63" t="s">
        <v>130</v>
      </c>
      <c r="N44" s="7"/>
    </row>
    <row r="45" spans="2:14">
      <c r="B45" s="202" t="s">
        <v>222</v>
      </c>
      <c r="C45" s="205">
        <v>-1.4E-2</v>
      </c>
      <c r="D45" s="205">
        <v>0.02</v>
      </c>
      <c r="E45" s="205">
        <v>6.7000000000000004E-2</v>
      </c>
      <c r="F45" s="205">
        <v>4.1000000000000002E-2</v>
      </c>
      <c r="G45" s="205">
        <v>-7.0999999999999994E-2</v>
      </c>
      <c r="H45" s="205">
        <v>-2.1999999999999999E-2</v>
      </c>
      <c r="I45" s="205">
        <v>-3.5999999999999997E-2</v>
      </c>
      <c r="J45" s="205">
        <v>8.0000000000000002E-3</v>
      </c>
      <c r="K45" s="205">
        <v>1.7000000000000001E-2</v>
      </c>
      <c r="L45" s="205">
        <v>-8.0000000000000002E-3</v>
      </c>
      <c r="N45" s="7"/>
    </row>
    <row r="46" spans="2:14">
      <c r="B46" s="202" t="s">
        <v>223</v>
      </c>
      <c r="C46" s="205">
        <v>-4.0000000000000001E-3</v>
      </c>
      <c r="D46" s="205">
        <v>-7.0000000000000001E-3</v>
      </c>
      <c r="E46" s="205">
        <v>-1.2999999999999999E-2</v>
      </c>
      <c r="F46" s="205">
        <v>1.6E-2</v>
      </c>
      <c r="G46" s="205">
        <v>-1.2999999999999999E-2</v>
      </c>
      <c r="H46" s="205">
        <v>-6.0000000000000001E-3</v>
      </c>
      <c r="I46" s="205">
        <v>2.3E-2</v>
      </c>
      <c r="J46" s="205">
        <v>-1.0999999999999999E-2</v>
      </c>
      <c r="K46" s="205">
        <v>0.01</v>
      </c>
      <c r="L46" s="205">
        <v>8.0000000000000002E-3</v>
      </c>
      <c r="M46" s="7"/>
      <c r="N46" s="7"/>
    </row>
    <row r="47" spans="2:14">
      <c r="B47" s="202" t="s">
        <v>224</v>
      </c>
      <c r="C47" s="205">
        <v>-6.2E-2</v>
      </c>
      <c r="D47" s="205">
        <v>4.0000000000000001E-3</v>
      </c>
      <c r="E47" s="205">
        <v>1E-3</v>
      </c>
      <c r="F47" s="205">
        <v>-6.0000000000000001E-3</v>
      </c>
      <c r="G47" s="205">
        <v>-1.0999999999999999E-2</v>
      </c>
      <c r="H47" s="205">
        <v>-3.0000000000000001E-3</v>
      </c>
      <c r="I47" s="205">
        <v>4.0000000000000001E-3</v>
      </c>
      <c r="J47" s="205">
        <v>7.0000000000000001E-3</v>
      </c>
      <c r="K47" s="205">
        <v>1.2999999999999999E-2</v>
      </c>
      <c r="L47" s="205">
        <v>4.0000000000000001E-3</v>
      </c>
      <c r="M47" s="7"/>
      <c r="N47" s="7"/>
    </row>
    <row r="48" spans="2:14">
      <c r="B48" s="202" t="s">
        <v>236</v>
      </c>
      <c r="C48" s="205">
        <v>-5.0000000000000001E-3</v>
      </c>
      <c r="D48" s="205">
        <v>3.0000000000000001E-3</v>
      </c>
      <c r="E48" s="205">
        <v>8.9999999999999993E-3</v>
      </c>
      <c r="F48" s="205">
        <v>-6.0000000000000001E-3</v>
      </c>
      <c r="G48" s="205">
        <v>-1.2999999999999999E-2</v>
      </c>
      <c r="H48" s="205">
        <v>1E-3</v>
      </c>
      <c r="I48" s="205">
        <v>6.0000000000000001E-3</v>
      </c>
      <c r="J48" s="205">
        <v>-1E-3</v>
      </c>
      <c r="K48" s="205">
        <v>3.0000000000000001E-3</v>
      </c>
      <c r="L48" s="205">
        <v>2E-3</v>
      </c>
      <c r="M48" s="7"/>
      <c r="N48" s="7"/>
    </row>
    <row r="49" spans="2:14">
      <c r="B49" s="202" t="s">
        <v>226</v>
      </c>
      <c r="C49" s="205">
        <v>-5.0000000000000001E-3</v>
      </c>
      <c r="D49" s="205">
        <v>-2E-3</v>
      </c>
      <c r="E49" s="205">
        <v>0</v>
      </c>
      <c r="F49" s="205">
        <v>-5.0000000000000001E-3</v>
      </c>
      <c r="G49" s="205">
        <v>1.6E-2</v>
      </c>
      <c r="H49" s="205">
        <v>0</v>
      </c>
      <c r="I49" s="205">
        <v>-2E-3</v>
      </c>
      <c r="J49" s="205">
        <v>-4.0000000000000001E-3</v>
      </c>
      <c r="K49" s="205">
        <v>1E-3</v>
      </c>
      <c r="L49" s="205">
        <v>2E-3</v>
      </c>
      <c r="M49" s="7"/>
      <c r="N49" s="7"/>
    </row>
    <row r="50" spans="2:14" ht="13" thickBot="1">
      <c r="B50" s="353" t="s">
        <v>228</v>
      </c>
      <c r="C50" s="347">
        <v>-1.2E-2</v>
      </c>
      <c r="D50" s="347">
        <v>0</v>
      </c>
      <c r="E50" s="347">
        <v>4.0000000000000001E-3</v>
      </c>
      <c r="F50" s="347">
        <v>2E-3</v>
      </c>
      <c r="G50" s="347">
        <v>8.9999999999999993E-3</v>
      </c>
      <c r="H50" s="347">
        <v>1E-3</v>
      </c>
      <c r="I50" s="347">
        <v>4.0000000000000001E-3</v>
      </c>
      <c r="J50" s="347">
        <v>6.0000000000000001E-3</v>
      </c>
      <c r="K50" s="347">
        <v>6.0000000000000001E-3</v>
      </c>
      <c r="L50" s="347">
        <v>1E-3</v>
      </c>
      <c r="M50" s="7"/>
      <c r="N50" s="7"/>
    </row>
    <row r="51" spans="2:14">
      <c r="B51" s="190"/>
      <c r="C51" s="74"/>
      <c r="D51" s="74"/>
      <c r="E51" s="73"/>
      <c r="F51" s="73"/>
      <c r="G51" s="75"/>
      <c r="H51" s="75"/>
      <c r="I51" s="75"/>
      <c r="J51" s="75"/>
      <c r="K51" s="75"/>
      <c r="L51" s="75"/>
    </row>
    <row r="52" spans="2:14">
      <c r="B52" s="190"/>
      <c r="C52" s="74"/>
      <c r="D52" s="74"/>
      <c r="E52" s="73"/>
      <c r="F52" s="73"/>
      <c r="G52" s="75"/>
      <c r="H52" s="75"/>
      <c r="I52" s="75"/>
      <c r="J52" s="75"/>
      <c r="K52" s="75"/>
      <c r="L52" s="75"/>
    </row>
    <row r="53" spans="2:14" ht="18.5">
      <c r="B53" s="856" t="s">
        <v>237</v>
      </c>
      <c r="C53" s="856"/>
      <c r="D53" s="856"/>
      <c r="E53" s="856"/>
      <c r="F53" s="856"/>
      <c r="G53" s="856"/>
      <c r="H53" s="856"/>
      <c r="I53" s="856"/>
      <c r="J53" s="856"/>
      <c r="K53" s="856"/>
      <c r="L53" s="856"/>
      <c r="M53" s="856"/>
    </row>
    <row r="54" spans="2:14" ht="20.149999999999999" customHeight="1" thickBot="1">
      <c r="B54" s="324" t="s">
        <v>1137</v>
      </c>
      <c r="C54" s="324"/>
      <c r="D54" s="324"/>
      <c r="E54" s="324"/>
      <c r="F54" s="324"/>
    </row>
    <row r="55" spans="2:14" ht="13" thickTop="1">
      <c r="B55" s="59" t="s">
        <v>238</v>
      </c>
      <c r="C55" s="857" t="s">
        <v>132</v>
      </c>
      <c r="D55" s="857"/>
      <c r="E55" s="857"/>
      <c r="F55" s="857"/>
      <c r="G55" s="857" t="s">
        <v>130</v>
      </c>
      <c r="H55" s="857"/>
      <c r="I55" s="857"/>
      <c r="J55" s="857"/>
      <c r="K55" s="857" t="s">
        <v>216</v>
      </c>
      <c r="L55" s="857"/>
      <c r="M55" s="864"/>
      <c r="N55" s="864"/>
    </row>
    <row r="56" spans="2:14">
      <c r="B56" s="49" t="s">
        <v>239</v>
      </c>
      <c r="C56" s="63" t="s">
        <v>218</v>
      </c>
      <c r="D56" s="63" t="s">
        <v>219</v>
      </c>
      <c r="E56" s="63" t="s">
        <v>220</v>
      </c>
      <c r="F56" s="63" t="s">
        <v>221</v>
      </c>
      <c r="G56" s="63" t="s">
        <v>218</v>
      </c>
      <c r="H56" s="63" t="s">
        <v>219</v>
      </c>
      <c r="I56" s="63" t="s">
        <v>220</v>
      </c>
      <c r="J56" s="63" t="s">
        <v>221</v>
      </c>
      <c r="K56" s="63" t="s">
        <v>132</v>
      </c>
      <c r="L56" s="63" t="s">
        <v>130</v>
      </c>
      <c r="M56" s="63" t="s">
        <v>110</v>
      </c>
      <c r="N56" s="70"/>
    </row>
    <row r="57" spans="2:14" ht="13">
      <c r="B57" s="862" t="s">
        <v>222</v>
      </c>
      <c r="C57" s="204">
        <v>3</v>
      </c>
      <c r="D57" s="204">
        <v>1</v>
      </c>
      <c r="E57" s="204">
        <v>4</v>
      </c>
      <c r="F57" s="204">
        <v>19</v>
      </c>
      <c r="G57" s="204">
        <v>3</v>
      </c>
      <c r="H57" s="204">
        <v>0</v>
      </c>
      <c r="I57" s="204">
        <v>0</v>
      </c>
      <c r="J57" s="204">
        <v>2</v>
      </c>
      <c r="K57" s="204">
        <v>1</v>
      </c>
      <c r="L57" s="204">
        <v>0</v>
      </c>
      <c r="M57" s="209">
        <f>SUM(C57:L57)</f>
        <v>33</v>
      </c>
    </row>
    <row r="58" spans="2:14" ht="13">
      <c r="B58" s="863"/>
      <c r="C58" s="210">
        <f>C57/$M$57</f>
        <v>9.0909090909090912E-2</v>
      </c>
      <c r="D58" s="210">
        <f t="shared" ref="D58:L58" si="0">D57/$M$57</f>
        <v>3.0303030303030304E-2</v>
      </c>
      <c r="E58" s="210">
        <f t="shared" si="0"/>
        <v>0.12121212121212122</v>
      </c>
      <c r="F58" s="210">
        <f t="shared" si="0"/>
        <v>0.5757575757575758</v>
      </c>
      <c r="G58" s="210">
        <f t="shared" si="0"/>
        <v>9.0909090909090912E-2</v>
      </c>
      <c r="H58" s="210">
        <f t="shared" si="0"/>
        <v>0</v>
      </c>
      <c r="I58" s="210">
        <f t="shared" si="0"/>
        <v>0</v>
      </c>
      <c r="J58" s="210">
        <f t="shared" si="0"/>
        <v>6.0606060606060608E-2</v>
      </c>
      <c r="K58" s="210">
        <f t="shared" si="0"/>
        <v>3.0303030303030304E-2</v>
      </c>
      <c r="L58" s="210">
        <f t="shared" si="0"/>
        <v>0</v>
      </c>
      <c r="M58" s="211">
        <f>M57/$M$57</f>
        <v>1</v>
      </c>
    </row>
    <row r="59" spans="2:14" ht="13">
      <c r="B59" s="862" t="s">
        <v>223</v>
      </c>
      <c r="C59" s="204">
        <v>25</v>
      </c>
      <c r="D59" s="204">
        <v>9</v>
      </c>
      <c r="E59">
        <v>24</v>
      </c>
      <c r="F59" s="204">
        <v>115</v>
      </c>
      <c r="G59" s="204">
        <v>29</v>
      </c>
      <c r="H59" s="204">
        <v>10</v>
      </c>
      <c r="I59" s="204">
        <v>23</v>
      </c>
      <c r="J59" s="204">
        <v>66</v>
      </c>
      <c r="K59" s="204">
        <v>0</v>
      </c>
      <c r="L59" s="204">
        <v>5</v>
      </c>
      <c r="M59" s="209">
        <f>SUM(C59:L59)</f>
        <v>306</v>
      </c>
    </row>
    <row r="60" spans="2:14" ht="13">
      <c r="B60" s="863"/>
      <c r="C60" s="210">
        <f>C59/$M$59</f>
        <v>8.1699346405228759E-2</v>
      </c>
      <c r="D60" s="210">
        <f t="shared" ref="D60:M60" si="1">D59/$M$59</f>
        <v>2.9411764705882353E-2</v>
      </c>
      <c r="E60" s="210">
        <f t="shared" si="1"/>
        <v>7.8431372549019607E-2</v>
      </c>
      <c r="F60" s="210">
        <f t="shared" si="1"/>
        <v>0.37581699346405228</v>
      </c>
      <c r="G60" s="210">
        <f t="shared" si="1"/>
        <v>9.4771241830065356E-2</v>
      </c>
      <c r="H60" s="210">
        <f t="shared" si="1"/>
        <v>3.2679738562091505E-2</v>
      </c>
      <c r="I60" s="210">
        <f t="shared" si="1"/>
        <v>7.5163398692810454E-2</v>
      </c>
      <c r="J60" s="210">
        <f t="shared" si="1"/>
        <v>0.21568627450980393</v>
      </c>
      <c r="K60" s="210">
        <f t="shared" si="1"/>
        <v>0</v>
      </c>
      <c r="L60" s="210">
        <f t="shared" si="1"/>
        <v>1.6339869281045753E-2</v>
      </c>
      <c r="M60" s="211">
        <f t="shared" si="1"/>
        <v>1</v>
      </c>
    </row>
    <row r="61" spans="2:14" ht="13">
      <c r="B61" s="862" t="s">
        <v>224</v>
      </c>
      <c r="C61" s="204">
        <v>257</v>
      </c>
      <c r="D61" s="204">
        <v>75</v>
      </c>
      <c r="E61" s="204">
        <v>188</v>
      </c>
      <c r="F61" s="204">
        <v>393</v>
      </c>
      <c r="G61" s="204">
        <v>248</v>
      </c>
      <c r="H61" s="204">
        <v>80</v>
      </c>
      <c r="I61" s="204">
        <v>184</v>
      </c>
      <c r="J61" s="204">
        <v>385</v>
      </c>
      <c r="K61" s="204">
        <v>24</v>
      </c>
      <c r="L61" s="204">
        <v>15</v>
      </c>
      <c r="M61" s="209">
        <f>SUM(C61:L61)</f>
        <v>1849</v>
      </c>
    </row>
    <row r="62" spans="2:14" ht="13">
      <c r="B62" s="863"/>
      <c r="C62" s="210">
        <v>0.17</v>
      </c>
      <c r="D62" s="210">
        <f t="shared" ref="D62:M62" si="2">D61/$M$61</f>
        <v>4.0562466197944833E-2</v>
      </c>
      <c r="E62" s="210">
        <f t="shared" si="2"/>
        <v>0.10167658193618172</v>
      </c>
      <c r="F62" s="210">
        <f t="shared" si="2"/>
        <v>0.21254732287723094</v>
      </c>
      <c r="G62" s="210">
        <f t="shared" si="2"/>
        <v>0.13412655489453759</v>
      </c>
      <c r="H62" s="210">
        <f t="shared" si="2"/>
        <v>4.3266630611141159E-2</v>
      </c>
      <c r="I62" s="210">
        <f t="shared" si="2"/>
        <v>9.9513250405624656E-2</v>
      </c>
      <c r="J62" s="210">
        <f t="shared" si="2"/>
        <v>0.20822065981611682</v>
      </c>
      <c r="K62" s="210">
        <f t="shared" si="2"/>
        <v>1.2979989183342347E-2</v>
      </c>
      <c r="L62" s="210">
        <f t="shared" si="2"/>
        <v>8.1124932395889669E-3</v>
      </c>
      <c r="M62" s="211">
        <f t="shared" si="2"/>
        <v>1</v>
      </c>
    </row>
    <row r="63" spans="2:14" ht="13">
      <c r="B63" s="862" t="s">
        <v>225</v>
      </c>
      <c r="C63" s="204">
        <v>276</v>
      </c>
      <c r="D63" s="204">
        <v>79</v>
      </c>
      <c r="E63" s="204">
        <v>153</v>
      </c>
      <c r="F63" s="204">
        <v>151</v>
      </c>
      <c r="G63" s="204">
        <v>350</v>
      </c>
      <c r="H63" s="204">
        <v>144</v>
      </c>
      <c r="I63" s="204">
        <v>166</v>
      </c>
      <c r="J63" s="204">
        <v>217</v>
      </c>
      <c r="K63" s="204">
        <v>9</v>
      </c>
      <c r="L63" s="204">
        <v>13</v>
      </c>
      <c r="M63" s="209">
        <f>SUM(C63:L63)</f>
        <v>1558</v>
      </c>
    </row>
    <row r="64" spans="2:14" ht="13">
      <c r="B64" s="863"/>
      <c r="C64" s="210">
        <f>C63/$M$63</f>
        <v>0.17715019255455713</v>
      </c>
      <c r="D64" s="210">
        <f t="shared" ref="D64:M64" si="3">D63/$M$63</f>
        <v>5.0706033376123234E-2</v>
      </c>
      <c r="E64" s="210">
        <f t="shared" si="3"/>
        <v>9.8202824133504493E-2</v>
      </c>
      <c r="F64" s="210">
        <f t="shared" si="3"/>
        <v>9.6919127086007709E-2</v>
      </c>
      <c r="G64" s="210">
        <f t="shared" si="3"/>
        <v>0.22464698331193839</v>
      </c>
      <c r="H64" s="210">
        <f t="shared" si="3"/>
        <v>9.2426187419768935E-2</v>
      </c>
      <c r="I64" s="210">
        <f t="shared" si="3"/>
        <v>0.10654685494223363</v>
      </c>
      <c r="J64" s="210">
        <f t="shared" si="3"/>
        <v>0.13928112965340181</v>
      </c>
      <c r="K64" s="210">
        <f t="shared" si="3"/>
        <v>5.7766367137355584E-3</v>
      </c>
      <c r="L64" s="210">
        <f t="shared" si="3"/>
        <v>8.3440308087291398E-3</v>
      </c>
      <c r="M64" s="211">
        <f t="shared" si="3"/>
        <v>1</v>
      </c>
    </row>
    <row r="65" spans="2:14" ht="13">
      <c r="B65" s="862" t="s">
        <v>226</v>
      </c>
      <c r="C65" s="204">
        <v>1543</v>
      </c>
      <c r="D65" s="204">
        <v>429</v>
      </c>
      <c r="E65" s="204">
        <v>494</v>
      </c>
      <c r="F65" s="204">
        <v>558</v>
      </c>
      <c r="G65" s="204">
        <v>2310</v>
      </c>
      <c r="H65" s="204">
        <v>756</v>
      </c>
      <c r="I65" s="204">
        <v>673</v>
      </c>
      <c r="J65" s="204">
        <v>669</v>
      </c>
      <c r="K65" s="204">
        <v>36</v>
      </c>
      <c r="L65" s="204">
        <v>26</v>
      </c>
      <c r="M65" s="209">
        <f>SUM(C65:L65)</f>
        <v>7494</v>
      </c>
    </row>
    <row r="66" spans="2:14" ht="13">
      <c r="B66" s="863"/>
      <c r="C66" s="210">
        <f>C65/$M$65</f>
        <v>0.20589805177475315</v>
      </c>
      <c r="D66" s="210">
        <f t="shared" ref="D66:M66" si="4">D65/$M$65</f>
        <v>5.7245796637309845E-2</v>
      </c>
      <c r="E66" s="210">
        <f t="shared" si="4"/>
        <v>6.5919402188417395E-2</v>
      </c>
      <c r="F66" s="210">
        <f t="shared" si="4"/>
        <v>7.4459567654123301E-2</v>
      </c>
      <c r="G66" s="210">
        <f t="shared" si="4"/>
        <v>0.30824659727782228</v>
      </c>
      <c r="H66" s="210">
        <f t="shared" si="4"/>
        <v>0.10088070456365092</v>
      </c>
      <c r="I66" s="210">
        <f t="shared" si="4"/>
        <v>8.980517747531358E-2</v>
      </c>
      <c r="J66" s="210">
        <f t="shared" si="4"/>
        <v>8.9271417133706968E-2</v>
      </c>
      <c r="K66" s="210">
        <f t="shared" si="4"/>
        <v>4.8038430744595673E-3</v>
      </c>
      <c r="L66" s="210">
        <f t="shared" si="4"/>
        <v>3.4694422204430211E-3</v>
      </c>
      <c r="M66" s="211">
        <f t="shared" si="4"/>
        <v>1</v>
      </c>
    </row>
    <row r="67" spans="2:14" ht="13.5" thickBot="1">
      <c r="B67" s="865" t="s">
        <v>228</v>
      </c>
      <c r="C67" s="204">
        <v>2104</v>
      </c>
      <c r="D67" s="204">
        <v>593</v>
      </c>
      <c r="E67" s="204">
        <v>863</v>
      </c>
      <c r="F67" s="204">
        <v>1236</v>
      </c>
      <c r="G67" s="204">
        <v>2940</v>
      </c>
      <c r="H67" s="204">
        <v>990</v>
      </c>
      <c r="I67" s="204">
        <v>1046</v>
      </c>
      <c r="J67" s="204">
        <v>1339</v>
      </c>
      <c r="K67" s="204">
        <f>SUM(K65,K63,K61,K57)</f>
        <v>70</v>
      </c>
      <c r="L67" s="204">
        <v>59</v>
      </c>
      <c r="M67" s="356">
        <v>11240</v>
      </c>
    </row>
    <row r="68" spans="2:14" ht="14" thickTop="1" thickBot="1">
      <c r="B68" s="866"/>
      <c r="C68" s="357">
        <f>C67/$M$67</f>
        <v>0.18718861209964413</v>
      </c>
      <c r="D68" s="357">
        <f t="shared" ref="D68:M68" si="5">D67/$M$67</f>
        <v>5.2758007117437722E-2</v>
      </c>
      <c r="E68" s="357">
        <f t="shared" si="5"/>
        <v>7.6779359430604988E-2</v>
      </c>
      <c r="F68" s="357">
        <f t="shared" si="5"/>
        <v>0.1099644128113879</v>
      </c>
      <c r="G68" s="357">
        <f t="shared" si="5"/>
        <v>0.26156583629893237</v>
      </c>
      <c r="H68" s="357">
        <f t="shared" si="5"/>
        <v>8.8078291814946613E-2</v>
      </c>
      <c r="I68" s="357">
        <f t="shared" si="5"/>
        <v>9.3060498220640567E-2</v>
      </c>
      <c r="J68" s="357">
        <f t="shared" si="5"/>
        <v>0.11912811387900356</v>
      </c>
      <c r="K68" s="357">
        <f t="shared" si="5"/>
        <v>6.2277580071174376E-3</v>
      </c>
      <c r="L68" s="357">
        <f t="shared" si="5"/>
        <v>5.2491103202846976E-3</v>
      </c>
      <c r="M68" s="355">
        <f t="shared" si="5"/>
        <v>1</v>
      </c>
    </row>
    <row r="69" spans="2:14">
      <c r="B69" s="55"/>
      <c r="C69" s="79"/>
      <c r="D69" s="79"/>
      <c r="E69" s="71"/>
      <c r="F69" s="71"/>
      <c r="G69" s="71"/>
      <c r="H69" s="71"/>
      <c r="I69" s="71"/>
      <c r="J69" s="71"/>
      <c r="K69" s="71"/>
      <c r="L69" s="71"/>
    </row>
    <row r="70" spans="2:14" ht="13" thickBot="1">
      <c r="B70" s="73"/>
      <c r="C70" s="74"/>
      <c r="D70" s="74"/>
      <c r="E70" s="75"/>
      <c r="F70" s="75"/>
      <c r="G70" s="75"/>
      <c r="H70" s="75"/>
      <c r="I70" s="75"/>
      <c r="J70" s="75"/>
      <c r="K70" s="75"/>
      <c r="L70" s="75"/>
    </row>
    <row r="71" spans="2:14" ht="13" thickTop="1">
      <c r="B71" s="59" t="s">
        <v>238</v>
      </c>
      <c r="C71" s="857" t="s">
        <v>240</v>
      </c>
      <c r="D71" s="857"/>
      <c r="E71" s="857"/>
      <c r="F71" s="857"/>
      <c r="G71" s="857" t="s">
        <v>130</v>
      </c>
      <c r="H71" s="857"/>
      <c r="I71" s="857"/>
      <c r="J71" s="857"/>
      <c r="K71" s="857" t="s">
        <v>216</v>
      </c>
      <c r="L71" s="857"/>
      <c r="M71" s="864"/>
      <c r="N71" s="864"/>
    </row>
    <row r="72" spans="2:14">
      <c r="B72" s="49" t="s">
        <v>241</v>
      </c>
      <c r="C72" s="63" t="s">
        <v>218</v>
      </c>
      <c r="D72" s="63" t="s">
        <v>219</v>
      </c>
      <c r="E72" s="63" t="s">
        <v>220</v>
      </c>
      <c r="F72" s="63" t="s">
        <v>221</v>
      </c>
      <c r="G72" s="63" t="s">
        <v>218</v>
      </c>
      <c r="H72" s="63" t="s">
        <v>219</v>
      </c>
      <c r="I72" s="63" t="s">
        <v>220</v>
      </c>
      <c r="J72" s="63" t="s">
        <v>221</v>
      </c>
      <c r="K72" s="63" t="s">
        <v>132</v>
      </c>
      <c r="L72" s="63" t="s">
        <v>130</v>
      </c>
      <c r="M72" s="63" t="s">
        <v>110</v>
      </c>
      <c r="N72" s="70"/>
    </row>
    <row r="73" spans="2:14">
      <c r="B73" s="862" t="s">
        <v>222</v>
      </c>
      <c r="C73" s="204">
        <v>1</v>
      </c>
      <c r="D73" s="204">
        <v>1</v>
      </c>
      <c r="E73" s="204">
        <v>3</v>
      </c>
      <c r="F73" s="204">
        <v>10</v>
      </c>
      <c r="G73" s="204">
        <v>1</v>
      </c>
      <c r="H73" s="204">
        <v>0</v>
      </c>
      <c r="I73" s="204">
        <v>0</v>
      </c>
      <c r="J73" s="204">
        <v>3</v>
      </c>
      <c r="K73" s="204">
        <v>1</v>
      </c>
      <c r="L73" s="204">
        <v>0</v>
      </c>
      <c r="M73" s="69">
        <f>SUM(C73:L73)</f>
        <v>20</v>
      </c>
    </row>
    <row r="74" spans="2:14" ht="13">
      <c r="B74" s="863"/>
      <c r="C74" s="205">
        <f>C73/$M$73</f>
        <v>0.05</v>
      </c>
      <c r="D74" s="205">
        <f t="shared" ref="D74:M74" si="6">D73/$M$73</f>
        <v>0.05</v>
      </c>
      <c r="E74" s="205">
        <f t="shared" si="6"/>
        <v>0.15</v>
      </c>
      <c r="F74" s="205">
        <f t="shared" si="6"/>
        <v>0.5</v>
      </c>
      <c r="G74" s="205">
        <f t="shared" si="6"/>
        <v>0.05</v>
      </c>
      <c r="H74" s="205">
        <f t="shared" si="6"/>
        <v>0</v>
      </c>
      <c r="I74" s="205">
        <f t="shared" si="6"/>
        <v>0</v>
      </c>
      <c r="J74" s="205">
        <f t="shared" si="6"/>
        <v>0.15</v>
      </c>
      <c r="K74" s="205">
        <f t="shared" si="6"/>
        <v>0.05</v>
      </c>
      <c r="L74" s="205">
        <f t="shared" si="6"/>
        <v>0</v>
      </c>
      <c r="M74" s="218">
        <f t="shared" si="6"/>
        <v>1</v>
      </c>
    </row>
    <row r="75" spans="2:14">
      <c r="B75" s="862" t="s">
        <v>223</v>
      </c>
      <c r="C75" s="204">
        <v>21</v>
      </c>
      <c r="D75" s="204">
        <v>9</v>
      </c>
      <c r="E75" s="204">
        <v>27</v>
      </c>
      <c r="F75" s="204">
        <v>134</v>
      </c>
      <c r="G75" s="204">
        <v>25</v>
      </c>
      <c r="H75" s="204">
        <v>6</v>
      </c>
      <c r="I75" s="204">
        <v>38</v>
      </c>
      <c r="J75" s="204">
        <v>77</v>
      </c>
      <c r="K75" s="204">
        <v>4</v>
      </c>
      <c r="L75" s="204">
        <v>9</v>
      </c>
      <c r="M75" s="69">
        <f>SUM(C75:L75)</f>
        <v>350</v>
      </c>
    </row>
    <row r="76" spans="2:14" ht="13">
      <c r="B76" s="863"/>
      <c r="C76" s="205">
        <f>C75/$M$75</f>
        <v>0.06</v>
      </c>
      <c r="D76" s="205">
        <f t="shared" ref="D76:L76" si="7">D75/$M$75</f>
        <v>2.5714285714285714E-2</v>
      </c>
      <c r="E76" s="205">
        <f t="shared" si="7"/>
        <v>7.7142857142857138E-2</v>
      </c>
      <c r="F76" s="205">
        <f t="shared" si="7"/>
        <v>0.38285714285714284</v>
      </c>
      <c r="G76" s="205">
        <f t="shared" si="7"/>
        <v>7.1428571428571425E-2</v>
      </c>
      <c r="H76" s="205">
        <f t="shared" si="7"/>
        <v>1.7142857142857144E-2</v>
      </c>
      <c r="I76" s="205">
        <f t="shared" si="7"/>
        <v>0.10857142857142857</v>
      </c>
      <c r="J76" s="205">
        <f t="shared" si="7"/>
        <v>0.22</v>
      </c>
      <c r="K76" s="205">
        <f t="shared" si="7"/>
        <v>1.1428571428571429E-2</v>
      </c>
      <c r="L76" s="205">
        <f t="shared" si="7"/>
        <v>2.5714285714285714E-2</v>
      </c>
      <c r="M76" s="218">
        <f>SUM(C76:L76)</f>
        <v>0.99999999999999989</v>
      </c>
    </row>
    <row r="77" spans="2:14">
      <c r="B77" s="862" t="s">
        <v>224</v>
      </c>
      <c r="C77" s="204">
        <v>227</v>
      </c>
      <c r="D77" s="204">
        <v>78</v>
      </c>
      <c r="E77" s="204">
        <v>204</v>
      </c>
      <c r="F77" s="204">
        <v>419</v>
      </c>
      <c r="G77" s="204">
        <v>235</v>
      </c>
      <c r="H77" s="204">
        <v>75</v>
      </c>
      <c r="I77" s="204">
        <v>220</v>
      </c>
      <c r="J77" s="204">
        <v>420</v>
      </c>
      <c r="K77" s="204">
        <v>55</v>
      </c>
      <c r="L77" s="204">
        <v>24</v>
      </c>
      <c r="M77" s="69">
        <f>SUM(C77:L77)</f>
        <v>1957</v>
      </c>
    </row>
    <row r="78" spans="2:14" ht="13">
      <c r="B78" s="863"/>
      <c r="C78" s="205">
        <f>C77/$M$77</f>
        <v>0.11599386816555952</v>
      </c>
      <c r="D78" s="205">
        <f t="shared" ref="D78:L78" si="8">D77/$M$77</f>
        <v>3.9856923863055699E-2</v>
      </c>
      <c r="E78" s="205">
        <f t="shared" si="8"/>
        <v>0.10424118548799183</v>
      </c>
      <c r="F78" s="205">
        <f t="shared" si="8"/>
        <v>0.21410321921308126</v>
      </c>
      <c r="G78" s="205">
        <f t="shared" si="8"/>
        <v>0.1200817577925396</v>
      </c>
      <c r="H78" s="205">
        <f t="shared" si="8"/>
        <v>3.8323965252938172E-2</v>
      </c>
      <c r="I78" s="205">
        <f t="shared" si="8"/>
        <v>0.11241696474195197</v>
      </c>
      <c r="J78" s="205">
        <f t="shared" si="8"/>
        <v>0.21461420541645376</v>
      </c>
      <c r="K78" s="205">
        <f t="shared" si="8"/>
        <v>2.8104241185487992E-2</v>
      </c>
      <c r="L78" s="205">
        <f t="shared" si="8"/>
        <v>1.2263668880940215E-2</v>
      </c>
      <c r="M78" s="218">
        <f>M77/M77</f>
        <v>1</v>
      </c>
    </row>
    <row r="79" spans="2:14">
      <c r="B79" s="862" t="s">
        <v>225</v>
      </c>
      <c r="C79" s="204">
        <v>301</v>
      </c>
      <c r="D79" s="204">
        <v>96</v>
      </c>
      <c r="E79" s="204">
        <v>193</v>
      </c>
      <c r="F79" s="204">
        <v>165</v>
      </c>
      <c r="G79" s="204">
        <v>358</v>
      </c>
      <c r="H79" s="204">
        <v>153</v>
      </c>
      <c r="I79" s="204">
        <v>182</v>
      </c>
      <c r="J79" s="204">
        <v>222</v>
      </c>
      <c r="K79" s="204">
        <v>13</v>
      </c>
      <c r="L79" s="204">
        <v>18</v>
      </c>
      <c r="M79" s="69">
        <f>SUM(C79:L79)</f>
        <v>1701</v>
      </c>
    </row>
    <row r="80" spans="2:14" ht="13">
      <c r="B80" s="863"/>
      <c r="C80" s="203">
        <f>C79/$M$79</f>
        <v>0.17695473251028807</v>
      </c>
      <c r="D80" s="203">
        <f t="shared" ref="D80:L80" si="9">D79/$M$79</f>
        <v>5.6437389770723101E-2</v>
      </c>
      <c r="E80" s="203">
        <f t="shared" si="9"/>
        <v>0.11346266901822458</v>
      </c>
      <c r="F80" s="203">
        <f t="shared" si="9"/>
        <v>9.700176366843033E-2</v>
      </c>
      <c r="G80" s="203">
        <f t="shared" si="9"/>
        <v>0.21046443268665491</v>
      </c>
      <c r="H80" s="203">
        <f t="shared" si="9"/>
        <v>8.9947089947089942E-2</v>
      </c>
      <c r="I80" s="203">
        <f t="shared" si="9"/>
        <v>0.10699588477366255</v>
      </c>
      <c r="J80" s="203">
        <f t="shared" si="9"/>
        <v>0.13051146384479717</v>
      </c>
      <c r="K80" s="203">
        <f t="shared" si="9"/>
        <v>7.6425631981187538E-3</v>
      </c>
      <c r="L80" s="203">
        <f t="shared" si="9"/>
        <v>1.0582010582010581E-2</v>
      </c>
      <c r="M80" s="218">
        <f>M79/M79</f>
        <v>1</v>
      </c>
    </row>
    <row r="81" spans="2:14">
      <c r="B81" s="862" t="s">
        <v>226</v>
      </c>
      <c r="C81" s="204">
        <v>1365</v>
      </c>
      <c r="D81" s="204">
        <v>398</v>
      </c>
      <c r="E81" s="204">
        <v>497</v>
      </c>
      <c r="F81" s="204">
        <v>487</v>
      </c>
      <c r="G81" s="207">
        <v>2419</v>
      </c>
      <c r="H81" s="204">
        <v>777</v>
      </c>
      <c r="I81" s="204">
        <v>672</v>
      </c>
      <c r="J81" s="204">
        <v>604</v>
      </c>
      <c r="K81" s="204">
        <v>47</v>
      </c>
      <c r="L81" s="204">
        <v>53</v>
      </c>
      <c r="M81" s="69">
        <f>SUM(C81:L81)</f>
        <v>7319</v>
      </c>
    </row>
    <row r="82" spans="2:14" ht="13">
      <c r="B82" s="863"/>
      <c r="C82" s="205">
        <f>C81/$M$81</f>
        <v>0.18650088809946713</v>
      </c>
      <c r="D82" s="205">
        <f t="shared" ref="D82:M82" si="10">D81/$M$81</f>
        <v>5.4379013526438036E-2</v>
      </c>
      <c r="E82" s="205">
        <f t="shared" si="10"/>
        <v>6.7905451564421362E-2</v>
      </c>
      <c r="F82" s="205">
        <f t="shared" si="10"/>
        <v>6.6539144691897797E-2</v>
      </c>
      <c r="G82" s="205">
        <f t="shared" si="10"/>
        <v>0.33050963246345127</v>
      </c>
      <c r="H82" s="205">
        <f t="shared" si="10"/>
        <v>0.10616204399508129</v>
      </c>
      <c r="I82" s="205">
        <f t="shared" si="10"/>
        <v>9.1815821833583819E-2</v>
      </c>
      <c r="J82" s="205">
        <f t="shared" si="10"/>
        <v>8.2524935100423552E-2</v>
      </c>
      <c r="K82" s="205">
        <f t="shared" si="10"/>
        <v>6.4216423008607729E-3</v>
      </c>
      <c r="L82" s="205">
        <f t="shared" si="10"/>
        <v>7.241426424374915E-3</v>
      </c>
      <c r="M82" s="218">
        <f t="shared" si="10"/>
        <v>1</v>
      </c>
    </row>
    <row r="83" spans="2:14" ht="13" thickBot="1">
      <c r="B83" s="865" t="s">
        <v>228</v>
      </c>
      <c r="C83" s="204">
        <v>1915</v>
      </c>
      <c r="D83" s="204">
        <v>582</v>
      </c>
      <c r="E83" s="204">
        <v>924</v>
      </c>
      <c r="F83" s="204">
        <v>1215</v>
      </c>
      <c r="G83" s="207">
        <v>3038</v>
      </c>
      <c r="H83" s="204">
        <v>1011</v>
      </c>
      <c r="I83" s="204">
        <v>1112</v>
      </c>
      <c r="J83" s="204">
        <v>1326</v>
      </c>
      <c r="K83" s="204">
        <v>120</v>
      </c>
      <c r="L83" s="204">
        <v>104</v>
      </c>
      <c r="M83" s="69">
        <f>SUM(C83:L83)</f>
        <v>11347</v>
      </c>
    </row>
    <row r="84" spans="2:14" ht="14" thickTop="1" thickBot="1">
      <c r="B84" s="866"/>
      <c r="C84" s="354">
        <f>C83/$M$83</f>
        <v>0.16876707499779678</v>
      </c>
      <c r="D84" s="354">
        <f t="shared" ref="D84:M84" si="11">D83/$M$83</f>
        <v>5.1291090155988366E-2</v>
      </c>
      <c r="E84" s="354">
        <f t="shared" si="11"/>
        <v>8.1431215299198029E-2</v>
      </c>
      <c r="F84" s="354">
        <f t="shared" si="11"/>
        <v>0.10707676037719221</v>
      </c>
      <c r="G84" s="354">
        <f t="shared" si="11"/>
        <v>0.26773596545342382</v>
      </c>
      <c r="H84" s="354">
        <f t="shared" si="11"/>
        <v>8.9098440116330307E-2</v>
      </c>
      <c r="I84" s="354">
        <f t="shared" si="11"/>
        <v>9.7999471225874685E-2</v>
      </c>
      <c r="J84" s="354">
        <f t="shared" si="11"/>
        <v>0.11685908169560236</v>
      </c>
      <c r="K84" s="354">
        <f t="shared" si="11"/>
        <v>1.0575482506389355E-2</v>
      </c>
      <c r="L84" s="354">
        <f t="shared" si="11"/>
        <v>9.1654181722041067E-3</v>
      </c>
      <c r="M84" s="355">
        <f t="shared" si="11"/>
        <v>1</v>
      </c>
    </row>
    <row r="85" spans="2:14">
      <c r="B85" s="76"/>
      <c r="C85" s="77"/>
      <c r="D85" s="77"/>
      <c r="E85" s="78"/>
      <c r="F85" s="78"/>
      <c r="G85" s="78"/>
      <c r="H85" s="78"/>
      <c r="I85" s="78"/>
      <c r="J85" s="78"/>
      <c r="K85" s="78"/>
      <c r="L85" s="78"/>
    </row>
    <row r="86" spans="2:14" ht="13" thickBot="1">
      <c r="B86" s="80"/>
      <c r="C86" s="74"/>
      <c r="D86" s="74"/>
      <c r="E86" s="75"/>
      <c r="F86" s="75"/>
      <c r="G86" s="75"/>
      <c r="H86" s="75"/>
      <c r="I86" s="75"/>
      <c r="J86" s="75"/>
      <c r="K86" s="75"/>
      <c r="L86" s="75"/>
    </row>
    <row r="87" spans="2:14" ht="13" thickTop="1">
      <c r="B87" s="59" t="s">
        <v>235</v>
      </c>
      <c r="C87" s="857" t="s">
        <v>132</v>
      </c>
      <c r="D87" s="857"/>
      <c r="E87" s="857"/>
      <c r="F87" s="857"/>
      <c r="G87" s="857" t="s">
        <v>130</v>
      </c>
      <c r="H87" s="857"/>
      <c r="I87" s="857"/>
      <c r="J87" s="857"/>
      <c r="K87" s="857" t="s">
        <v>216</v>
      </c>
      <c r="L87" s="857"/>
      <c r="M87" s="867"/>
      <c r="N87" s="867"/>
    </row>
    <row r="88" spans="2:14">
      <c r="B88" s="49"/>
      <c r="C88" s="63" t="s">
        <v>218</v>
      </c>
      <c r="D88" s="63" t="s">
        <v>219</v>
      </c>
      <c r="E88" s="63" t="s">
        <v>220</v>
      </c>
      <c r="F88" s="63" t="s">
        <v>221</v>
      </c>
      <c r="G88" s="63" t="s">
        <v>218</v>
      </c>
      <c r="H88" s="63" t="s">
        <v>219</v>
      </c>
      <c r="I88" s="63" t="s">
        <v>220</v>
      </c>
      <c r="J88" s="63" t="s">
        <v>221</v>
      </c>
      <c r="K88" s="63" t="s">
        <v>132</v>
      </c>
      <c r="L88" s="63" t="s">
        <v>130</v>
      </c>
      <c r="M88" s="7"/>
      <c r="N88" s="7"/>
    </row>
    <row r="89" spans="2:14">
      <c r="B89" s="202" t="s">
        <v>222</v>
      </c>
      <c r="C89" s="277">
        <v>-4.1000000000000002E-2</v>
      </c>
      <c r="D89" s="277">
        <v>0.02</v>
      </c>
      <c r="E89" s="277">
        <v>2.9000000000000001E-2</v>
      </c>
      <c r="F89" s="277">
        <v>-7.5999999999999998E-2</v>
      </c>
      <c r="G89" s="277">
        <v>-4.1000000000000002E-2</v>
      </c>
      <c r="H89" s="277">
        <v>0</v>
      </c>
      <c r="I89" s="277">
        <v>0</v>
      </c>
      <c r="J89" s="277">
        <v>8.8999999999999996E-2</v>
      </c>
      <c r="K89" s="277">
        <v>0.02</v>
      </c>
      <c r="L89" s="277">
        <v>0</v>
      </c>
      <c r="M89" s="7"/>
      <c r="N89" s="7"/>
    </row>
    <row r="90" spans="2:14">
      <c r="B90" s="202" t="s">
        <v>223</v>
      </c>
      <c r="C90" s="277">
        <v>-2.1999999999999999E-2</v>
      </c>
      <c r="D90" s="277">
        <v>-4.0000000000000001E-3</v>
      </c>
      <c r="E90" s="277">
        <v>-1E-3</v>
      </c>
      <c r="F90" s="277">
        <v>7.0000000000000001E-3</v>
      </c>
      <c r="G90" s="277">
        <v>-2.3E-2</v>
      </c>
      <c r="H90" s="277">
        <v>-1.6E-2</v>
      </c>
      <c r="I90" s="277">
        <v>3.3000000000000002E-2</v>
      </c>
      <c r="J90" s="277">
        <v>4.0000000000000001E-3</v>
      </c>
      <c r="K90" s="277">
        <v>1.0999999999999999E-2</v>
      </c>
      <c r="L90" s="277">
        <v>8.9999999999999993E-3</v>
      </c>
      <c r="M90" s="7"/>
      <c r="N90" s="7"/>
    </row>
    <row r="91" spans="2:14">
      <c r="B91" s="202" t="s">
        <v>224</v>
      </c>
      <c r="C91" s="277">
        <v>-5.3999999999999999E-2</v>
      </c>
      <c r="D91" s="277">
        <v>-1E-3</v>
      </c>
      <c r="E91" s="277">
        <v>3.0000000000000001E-3</v>
      </c>
      <c r="F91" s="277">
        <v>2E-3</v>
      </c>
      <c r="G91" s="277">
        <v>-1.4E-2</v>
      </c>
      <c r="H91" s="277">
        <v>-5.0000000000000001E-3</v>
      </c>
      <c r="I91" s="277">
        <v>1.2999999999999999E-2</v>
      </c>
      <c r="J91" s="277">
        <v>6.0000000000000001E-3</v>
      </c>
      <c r="K91" s="277">
        <v>1.4999999999999999E-2</v>
      </c>
      <c r="L91" s="277">
        <v>4.0000000000000001E-3</v>
      </c>
      <c r="M91" s="7"/>
      <c r="N91" s="7"/>
    </row>
    <row r="92" spans="2:14">
      <c r="B92" s="202" t="s">
        <v>236</v>
      </c>
      <c r="C92" s="277">
        <v>0</v>
      </c>
      <c r="D92" s="277">
        <v>6.0000000000000001E-3</v>
      </c>
      <c r="E92" s="277">
        <v>1.4999999999999999E-2</v>
      </c>
      <c r="F92" s="277">
        <v>0</v>
      </c>
      <c r="G92" s="277">
        <v>-1.4E-2</v>
      </c>
      <c r="H92" s="277">
        <v>-2E-3</v>
      </c>
      <c r="I92" s="277">
        <v>0</v>
      </c>
      <c r="J92" s="277">
        <v>-8.9999999999999993E-3</v>
      </c>
      <c r="K92" s="277">
        <v>2E-3</v>
      </c>
      <c r="L92" s="277">
        <v>2E-3</v>
      </c>
      <c r="M92" s="7"/>
      <c r="N92" s="7"/>
    </row>
    <row r="93" spans="2:14">
      <c r="B93" s="202" t="s">
        <v>226</v>
      </c>
      <c r="C93" s="277">
        <v>-1.9E-2</v>
      </c>
      <c r="D93" s="277">
        <v>-3.0000000000000001E-3</v>
      </c>
      <c r="E93" s="277">
        <v>2E-3</v>
      </c>
      <c r="F93" s="277">
        <v>-8.0000000000000002E-3</v>
      </c>
      <c r="G93" s="277">
        <v>2.1999999999999999E-2</v>
      </c>
      <c r="H93" s="277">
        <v>5.0000000000000001E-3</v>
      </c>
      <c r="I93" s="277">
        <v>2E-3</v>
      </c>
      <c r="J93" s="277">
        <v>-7.0000000000000001E-3</v>
      </c>
      <c r="K93" s="277">
        <v>2E-3</v>
      </c>
      <c r="L93" s="277">
        <v>4.0000000000000001E-3</v>
      </c>
      <c r="M93" s="7"/>
      <c r="N93" s="7"/>
    </row>
    <row r="94" spans="2:14" ht="13" thickBot="1">
      <c r="B94" s="353" t="s">
        <v>228</v>
      </c>
      <c r="C94" s="347">
        <v>-1.7999999999999999E-2</v>
      </c>
      <c r="D94" s="347">
        <v>-1E-3</v>
      </c>
      <c r="E94" s="347">
        <v>5.0000000000000001E-3</v>
      </c>
      <c r="F94" s="347">
        <v>-3.0000000000000001E-3</v>
      </c>
      <c r="G94" s="347">
        <v>6.0000000000000001E-3</v>
      </c>
      <c r="H94" s="347">
        <v>1E-3</v>
      </c>
      <c r="I94" s="347">
        <v>5.0000000000000001E-3</v>
      </c>
      <c r="J94" s="347">
        <v>-2E-3</v>
      </c>
      <c r="K94" s="347">
        <v>4.0000000000000001E-3</v>
      </c>
      <c r="L94" s="347">
        <v>4.0000000000000001E-3</v>
      </c>
      <c r="M94" s="7"/>
      <c r="N94" s="7"/>
    </row>
    <row r="95" spans="2:14" ht="14" customHeight="1">
      <c r="B95" s="80"/>
      <c r="C95" s="74"/>
      <c r="D95" s="74"/>
      <c r="E95" s="75"/>
      <c r="F95" s="75"/>
      <c r="G95" s="75"/>
      <c r="H95" s="75"/>
      <c r="I95" s="75"/>
      <c r="J95" s="75"/>
      <c r="K95" s="75"/>
      <c r="L95" s="75"/>
    </row>
    <row r="96" spans="2:14" ht="18.5">
      <c r="B96" s="111" t="s">
        <v>242</v>
      </c>
      <c r="C96" s="111"/>
      <c r="D96" s="111"/>
      <c r="E96" s="111"/>
      <c r="F96" s="111"/>
      <c r="G96" s="111"/>
      <c r="H96" s="111"/>
      <c r="I96" s="111"/>
      <c r="J96" s="111"/>
      <c r="K96" s="111"/>
      <c r="L96" s="111"/>
      <c r="M96" s="111"/>
      <c r="N96" s="275"/>
    </row>
    <row r="97" spans="2:14" ht="20.149999999999999" customHeight="1" thickBot="1">
      <c r="B97" s="324" t="s">
        <v>1136</v>
      </c>
      <c r="C97" s="324"/>
      <c r="D97" s="324"/>
      <c r="E97" s="324"/>
      <c r="F97" s="324"/>
      <c r="G97" s="271"/>
      <c r="H97" s="271"/>
      <c r="I97" s="271"/>
      <c r="J97" s="271"/>
      <c r="K97" s="271"/>
      <c r="L97" s="271"/>
      <c r="M97" s="271"/>
      <c r="N97" s="271"/>
    </row>
    <row r="98" spans="2:14" ht="15" customHeight="1" thickTop="1">
      <c r="B98" s="59" t="s">
        <v>243</v>
      </c>
      <c r="C98" s="857" t="s">
        <v>132</v>
      </c>
      <c r="D98" s="857"/>
      <c r="E98" s="857"/>
      <c r="F98" s="857"/>
      <c r="G98" s="857" t="s">
        <v>130</v>
      </c>
      <c r="H98" s="857"/>
      <c r="I98" s="857"/>
      <c r="J98" s="857"/>
      <c r="K98" s="857" t="s">
        <v>216</v>
      </c>
      <c r="L98" s="857"/>
      <c r="M98" s="271"/>
      <c r="N98" s="271"/>
    </row>
    <row r="99" spans="2:14" ht="14.5">
      <c r="B99" s="49" t="s">
        <v>244</v>
      </c>
      <c r="C99" s="63" t="s">
        <v>218</v>
      </c>
      <c r="D99" s="63" t="s">
        <v>219</v>
      </c>
      <c r="E99" s="63" t="s">
        <v>220</v>
      </c>
      <c r="F99" s="63" t="s">
        <v>221</v>
      </c>
      <c r="G99" s="63" t="s">
        <v>218</v>
      </c>
      <c r="H99" s="63" t="s">
        <v>219</v>
      </c>
      <c r="I99" s="63" t="s">
        <v>220</v>
      </c>
      <c r="J99" s="63" t="s">
        <v>221</v>
      </c>
      <c r="K99" s="63" t="s">
        <v>132</v>
      </c>
      <c r="L99" s="63" t="s">
        <v>130</v>
      </c>
      <c r="M99" s="63" t="s">
        <v>110</v>
      </c>
      <c r="N99" s="271"/>
    </row>
    <row r="100" spans="2:14" ht="14.5">
      <c r="B100" s="862" t="s">
        <v>222</v>
      </c>
      <c r="C100" s="245">
        <v>4</v>
      </c>
      <c r="D100" s="245">
        <v>1</v>
      </c>
      <c r="E100" s="245">
        <v>4</v>
      </c>
      <c r="F100" s="245">
        <v>19</v>
      </c>
      <c r="G100" s="245">
        <v>3</v>
      </c>
      <c r="H100" s="245">
        <v>0</v>
      </c>
      <c r="I100" s="245">
        <v>1</v>
      </c>
      <c r="J100" s="245">
        <v>2</v>
      </c>
      <c r="K100" s="245">
        <v>1</v>
      </c>
      <c r="L100" s="245">
        <v>0</v>
      </c>
      <c r="M100" s="273">
        <v>35</v>
      </c>
      <c r="N100" s="271"/>
    </row>
    <row r="101" spans="2:14" ht="14.5">
      <c r="B101" s="863"/>
      <c r="C101" s="248">
        <v>0.11428571428571428</v>
      </c>
      <c r="D101" s="248">
        <v>2.8571428571428571E-2</v>
      </c>
      <c r="E101" s="248">
        <v>0.11428571428571428</v>
      </c>
      <c r="F101" s="248">
        <v>0.54285714285714282</v>
      </c>
      <c r="G101" s="248">
        <v>8.5714285714285715E-2</v>
      </c>
      <c r="H101" s="248">
        <v>0</v>
      </c>
      <c r="I101" s="248">
        <v>2.8571428571428571E-2</v>
      </c>
      <c r="J101" s="248">
        <v>5.7142857142857141E-2</v>
      </c>
      <c r="K101" s="248">
        <v>2.8571428571428571E-2</v>
      </c>
      <c r="L101" s="248">
        <v>0</v>
      </c>
      <c r="M101" s="272">
        <v>1</v>
      </c>
      <c r="N101" s="271"/>
    </row>
    <row r="102" spans="2:14" ht="14.5">
      <c r="B102" s="862" t="s">
        <v>223</v>
      </c>
      <c r="C102" s="245">
        <v>31</v>
      </c>
      <c r="D102" s="245">
        <v>11</v>
      </c>
      <c r="E102" s="245">
        <v>23</v>
      </c>
      <c r="F102" s="245">
        <v>116</v>
      </c>
      <c r="G102" s="245">
        <v>32</v>
      </c>
      <c r="H102" s="245">
        <v>11</v>
      </c>
      <c r="I102" s="245">
        <v>24</v>
      </c>
      <c r="J102" s="245">
        <v>71</v>
      </c>
      <c r="K102" s="245">
        <v>0</v>
      </c>
      <c r="L102" s="245">
        <v>5</v>
      </c>
      <c r="M102" s="273">
        <v>324</v>
      </c>
      <c r="N102" s="271"/>
    </row>
    <row r="103" spans="2:14" ht="14.5">
      <c r="B103" s="863"/>
      <c r="C103" s="248">
        <v>9.5679012345679007E-2</v>
      </c>
      <c r="D103" s="248">
        <v>3.3950617283950615E-2</v>
      </c>
      <c r="E103" s="248">
        <v>7.098765432098765E-2</v>
      </c>
      <c r="F103" s="248">
        <v>0.35802469135802467</v>
      </c>
      <c r="G103" s="248">
        <v>9.8765432098765427E-2</v>
      </c>
      <c r="H103" s="248">
        <v>3.3950617283950615E-2</v>
      </c>
      <c r="I103" s="248">
        <v>7.407407407407407E-2</v>
      </c>
      <c r="J103" s="248">
        <v>0.2191358024691358</v>
      </c>
      <c r="K103" s="248">
        <v>0</v>
      </c>
      <c r="L103" s="248">
        <v>1.5432098765432098E-2</v>
      </c>
      <c r="M103" s="272">
        <v>1</v>
      </c>
      <c r="N103" s="271"/>
    </row>
    <row r="104" spans="2:14" ht="14.5">
      <c r="B104" s="862" t="s">
        <v>224</v>
      </c>
      <c r="C104" s="245">
        <v>302</v>
      </c>
      <c r="D104" s="245">
        <v>82</v>
      </c>
      <c r="E104" s="245">
        <v>197</v>
      </c>
      <c r="F104" s="245">
        <v>392</v>
      </c>
      <c r="G104" s="245">
        <v>274</v>
      </c>
      <c r="H104" s="245">
        <v>89</v>
      </c>
      <c r="I104" s="245">
        <v>179</v>
      </c>
      <c r="J104" s="245">
        <v>381</v>
      </c>
      <c r="K104" s="245">
        <v>23</v>
      </c>
      <c r="L104" s="245">
        <v>15</v>
      </c>
      <c r="M104" s="273">
        <v>1934</v>
      </c>
      <c r="N104" s="271"/>
    </row>
    <row r="105" spans="2:14" ht="14.5">
      <c r="B105" s="863"/>
      <c r="C105" s="248">
        <v>0.15615305067218202</v>
      </c>
      <c r="D105" s="248">
        <v>4.2399172699069287E-2</v>
      </c>
      <c r="E105" s="248">
        <v>0.10186142709410548</v>
      </c>
      <c r="F105" s="248">
        <v>0.20268872802481902</v>
      </c>
      <c r="G105" s="248">
        <v>0.14167528438469493</v>
      </c>
      <c r="H105" s="248">
        <v>4.6018614270941054E-2</v>
      </c>
      <c r="I105" s="248">
        <v>9.2554291623578075E-2</v>
      </c>
      <c r="J105" s="248">
        <v>0.1970010341261634</v>
      </c>
      <c r="K105" s="248">
        <v>1.1892450879007239E-2</v>
      </c>
      <c r="L105" s="248">
        <v>7.7559462254395035E-3</v>
      </c>
      <c r="M105" s="272">
        <v>1</v>
      </c>
      <c r="N105" s="271"/>
    </row>
    <row r="106" spans="2:14" ht="14.5">
      <c r="B106" s="862" t="s">
        <v>225</v>
      </c>
      <c r="C106" s="245">
        <v>306</v>
      </c>
      <c r="D106" s="245">
        <v>84</v>
      </c>
      <c r="E106" s="245">
        <v>148</v>
      </c>
      <c r="F106" s="245">
        <v>144</v>
      </c>
      <c r="G106" s="245">
        <v>387</v>
      </c>
      <c r="H106" s="245">
        <v>151</v>
      </c>
      <c r="I106" s="245">
        <v>165</v>
      </c>
      <c r="J106" s="245">
        <v>208</v>
      </c>
      <c r="K106" s="245">
        <v>9</v>
      </c>
      <c r="L106" s="245">
        <v>11</v>
      </c>
      <c r="M106" s="273">
        <v>1613</v>
      </c>
      <c r="N106" s="271"/>
    </row>
    <row r="107" spans="2:14" ht="14.5">
      <c r="B107" s="863"/>
      <c r="C107" s="248">
        <v>0.18970861748295104</v>
      </c>
      <c r="D107" s="248">
        <v>5.2076875387476754E-2</v>
      </c>
      <c r="E107" s="248">
        <v>9.1754494730316175E-2</v>
      </c>
      <c r="F107" s="248">
        <v>8.9274643521388711E-2</v>
      </c>
      <c r="G107" s="248">
        <v>0.23992560446373218</v>
      </c>
      <c r="H107" s="248">
        <v>9.3614383137011772E-2</v>
      </c>
      <c r="I107" s="248">
        <v>0.10229386236825791</v>
      </c>
      <c r="J107" s="248">
        <v>0.12895226286422815</v>
      </c>
      <c r="K107" s="248">
        <v>5.5796652200867944E-3</v>
      </c>
      <c r="L107" s="248">
        <v>6.8195908245505272E-3</v>
      </c>
      <c r="M107" s="272">
        <v>1</v>
      </c>
      <c r="N107" s="271"/>
    </row>
    <row r="108" spans="2:14" ht="14.5">
      <c r="B108" s="862" t="s">
        <v>226</v>
      </c>
      <c r="C108" s="245">
        <v>1670</v>
      </c>
      <c r="D108" s="245">
        <v>446</v>
      </c>
      <c r="E108" s="245">
        <v>480</v>
      </c>
      <c r="F108" s="245">
        <v>524</v>
      </c>
      <c r="G108" s="245">
        <v>2436</v>
      </c>
      <c r="H108" s="245">
        <v>775</v>
      </c>
      <c r="I108" s="245">
        <v>676</v>
      </c>
      <c r="J108" s="245">
        <v>674</v>
      </c>
      <c r="K108" s="245">
        <v>36</v>
      </c>
      <c r="L108" s="245">
        <v>25</v>
      </c>
      <c r="M108" s="273">
        <v>7742</v>
      </c>
      <c r="N108" s="271"/>
    </row>
    <row r="109" spans="2:14" ht="14.5">
      <c r="B109" s="863"/>
      <c r="C109" s="248">
        <v>0.2157065357788685</v>
      </c>
      <c r="D109" s="248">
        <v>5.7607853267889433E-2</v>
      </c>
      <c r="E109" s="248">
        <v>6.1999483337638855E-2</v>
      </c>
      <c r="F109" s="248">
        <v>6.7682769310255742E-2</v>
      </c>
      <c r="G109" s="248">
        <v>0.31464737793851716</v>
      </c>
      <c r="H109" s="248">
        <v>0.1001033324722294</v>
      </c>
      <c r="I109" s="248">
        <v>8.7315939033841383E-2</v>
      </c>
      <c r="J109" s="248">
        <v>8.7057607853267896E-2</v>
      </c>
      <c r="K109" s="248">
        <v>4.6499612503229136E-3</v>
      </c>
      <c r="L109" s="248">
        <v>3.2291397571686904E-3</v>
      </c>
      <c r="M109" s="272">
        <v>1</v>
      </c>
      <c r="N109" s="271"/>
    </row>
    <row r="110" spans="2:14" ht="15" thickBot="1">
      <c r="B110" s="865" t="s">
        <v>228</v>
      </c>
      <c r="C110" s="245">
        <f>C100+C102+C104+C106+C108</f>
        <v>2313</v>
      </c>
      <c r="D110" s="245">
        <f>SUM(D100,D102,D104,D106,D108)</f>
        <v>624</v>
      </c>
      <c r="E110" s="245">
        <f>E100+E102+E104+E106+E108</f>
        <v>852</v>
      </c>
      <c r="F110" s="245">
        <f>F100+F102+F104+F106+F108</f>
        <v>1195</v>
      </c>
      <c r="G110" s="245">
        <f t="shared" ref="G110:L110" si="12">G100+G102+G104+G106+G108</f>
        <v>3132</v>
      </c>
      <c r="H110" s="245">
        <f t="shared" si="12"/>
        <v>1026</v>
      </c>
      <c r="I110" s="245">
        <f t="shared" si="12"/>
        <v>1045</v>
      </c>
      <c r="J110" s="245">
        <f t="shared" si="12"/>
        <v>1336</v>
      </c>
      <c r="K110" s="245">
        <f t="shared" si="12"/>
        <v>69</v>
      </c>
      <c r="L110" s="245">
        <f t="shared" si="12"/>
        <v>56</v>
      </c>
      <c r="M110" s="273">
        <f>SUM(C110:L110)</f>
        <v>11648</v>
      </c>
      <c r="N110" s="271"/>
    </row>
    <row r="111" spans="2:14" ht="15.5" thickTop="1" thickBot="1">
      <c r="B111" s="866"/>
      <c r="C111" s="252">
        <v>0.19860956141103767</v>
      </c>
      <c r="D111" s="252">
        <v>5.3557634537807916E-2</v>
      </c>
      <c r="E111" s="252">
        <v>7.321259977684319E-2</v>
      </c>
      <c r="F111" s="252">
        <v>0.10265213286413183</v>
      </c>
      <c r="G111" s="252">
        <v>0.26890395674191059</v>
      </c>
      <c r="H111" s="252">
        <v>8.8061110634280321E-2</v>
      </c>
      <c r="I111" s="252">
        <v>8.9691871942322546E-2</v>
      </c>
      <c r="J111" s="252">
        <v>0.11458243927559866</v>
      </c>
      <c r="K111" s="252">
        <v>5.9222384344691445E-3</v>
      </c>
      <c r="L111" s="252">
        <v>4.8064543815981462E-3</v>
      </c>
      <c r="M111" s="352">
        <v>1</v>
      </c>
      <c r="N111" s="271"/>
    </row>
    <row r="112" spans="2:14" ht="13" customHeight="1">
      <c r="B112" s="271"/>
      <c r="C112" s="271"/>
      <c r="D112" s="271"/>
      <c r="E112" s="271"/>
      <c r="F112" s="271"/>
      <c r="G112" s="271"/>
      <c r="H112" s="271"/>
      <c r="I112" s="271"/>
      <c r="J112" s="271"/>
      <c r="K112" s="271"/>
      <c r="L112" s="271"/>
      <c r="M112" s="271"/>
      <c r="N112" s="271"/>
    </row>
    <row r="113" spans="2:14" ht="12.5" customHeight="1" thickBot="1">
      <c r="B113" s="271"/>
      <c r="C113" s="271"/>
      <c r="D113" s="271"/>
      <c r="E113" s="271"/>
      <c r="F113" s="271"/>
      <c r="G113" s="271"/>
      <c r="H113" s="271"/>
      <c r="I113" s="271"/>
      <c r="J113" s="271"/>
      <c r="K113" s="271"/>
      <c r="L113" s="271"/>
      <c r="M113" s="275"/>
      <c r="N113" s="271"/>
    </row>
    <row r="114" spans="2:14" ht="13" thickTop="1">
      <c r="B114" s="59" t="s">
        <v>243</v>
      </c>
      <c r="C114" s="857" t="s">
        <v>132</v>
      </c>
      <c r="D114" s="857"/>
      <c r="E114" s="857"/>
      <c r="F114" s="857"/>
      <c r="G114" s="857" t="s">
        <v>130</v>
      </c>
      <c r="H114" s="857"/>
      <c r="I114" s="857"/>
      <c r="J114" s="857"/>
      <c r="K114" s="857" t="s">
        <v>245</v>
      </c>
      <c r="L114" s="857"/>
      <c r="M114" s="864"/>
      <c r="N114" s="864"/>
    </row>
    <row r="115" spans="2:14">
      <c r="B115" s="49" t="s">
        <v>234</v>
      </c>
      <c r="C115" s="63" t="s">
        <v>218</v>
      </c>
      <c r="D115" s="63" t="s">
        <v>219</v>
      </c>
      <c r="E115" s="63" t="s">
        <v>220</v>
      </c>
      <c r="F115" s="63" t="s">
        <v>221</v>
      </c>
      <c r="G115" s="63" t="s">
        <v>218</v>
      </c>
      <c r="H115" s="63" t="s">
        <v>219</v>
      </c>
      <c r="I115" s="63" t="s">
        <v>220</v>
      </c>
      <c r="J115" s="63" t="s">
        <v>221</v>
      </c>
      <c r="K115" s="63" t="s">
        <v>132</v>
      </c>
      <c r="L115" s="63" t="s">
        <v>130</v>
      </c>
      <c r="M115" s="63" t="s">
        <v>110</v>
      </c>
      <c r="N115" s="70"/>
    </row>
    <row r="116" spans="2:14" ht="14.5">
      <c r="B116" s="862" t="s">
        <v>222</v>
      </c>
      <c r="C116" s="245">
        <v>2</v>
      </c>
      <c r="D116" s="245">
        <v>1</v>
      </c>
      <c r="E116" s="245">
        <v>4</v>
      </c>
      <c r="F116" s="245">
        <v>15</v>
      </c>
      <c r="G116" s="245">
        <v>3</v>
      </c>
      <c r="H116" s="245">
        <v>0</v>
      </c>
      <c r="I116" s="245">
        <v>0</v>
      </c>
      <c r="J116" s="245">
        <v>3</v>
      </c>
      <c r="K116" s="245">
        <v>1</v>
      </c>
      <c r="L116" s="245">
        <v>0</v>
      </c>
      <c r="M116" s="273">
        <v>29</v>
      </c>
      <c r="N116" s="271"/>
    </row>
    <row r="117" spans="2:14" ht="14.5">
      <c r="B117" s="863"/>
      <c r="C117" s="248">
        <v>6.8965517241379309E-2</v>
      </c>
      <c r="D117" s="248">
        <v>3.4482758620689655E-2</v>
      </c>
      <c r="E117" s="248">
        <v>0.13793103448275862</v>
      </c>
      <c r="F117" s="248">
        <v>0.51724137931034486</v>
      </c>
      <c r="G117" s="248">
        <v>0.10344827586206896</v>
      </c>
      <c r="H117" s="248">
        <v>0</v>
      </c>
      <c r="I117" s="248">
        <v>0</v>
      </c>
      <c r="J117" s="248">
        <v>0.10344827586206896</v>
      </c>
      <c r="K117" s="248">
        <v>3.4482758620689655E-2</v>
      </c>
      <c r="L117" s="248">
        <v>0</v>
      </c>
      <c r="M117" s="272">
        <v>1</v>
      </c>
      <c r="N117" s="271"/>
    </row>
    <row r="118" spans="2:14" ht="14.5">
      <c r="B118" s="862" t="s">
        <v>223</v>
      </c>
      <c r="C118" s="245">
        <v>19</v>
      </c>
      <c r="D118" s="245">
        <v>11</v>
      </c>
      <c r="E118" s="245">
        <v>30</v>
      </c>
      <c r="F118" s="245">
        <v>128</v>
      </c>
      <c r="G118" s="245">
        <v>25</v>
      </c>
      <c r="H118" s="245">
        <v>8</v>
      </c>
      <c r="I118" s="245">
        <v>39</v>
      </c>
      <c r="J118" s="245">
        <v>81</v>
      </c>
      <c r="K118" s="245">
        <v>4</v>
      </c>
      <c r="L118" s="245">
        <v>10</v>
      </c>
      <c r="M118" s="273">
        <v>355</v>
      </c>
      <c r="N118" s="271"/>
    </row>
    <row r="119" spans="2:14" ht="14.5">
      <c r="B119" s="863"/>
      <c r="C119" s="248">
        <v>5.3521126760563378E-2</v>
      </c>
      <c r="D119" s="248">
        <v>3.0985915492957747E-2</v>
      </c>
      <c r="E119" s="248">
        <v>8.4507042253521125E-2</v>
      </c>
      <c r="F119" s="248">
        <v>0.36056338028169016</v>
      </c>
      <c r="G119" s="248">
        <v>7.0422535211267609E-2</v>
      </c>
      <c r="H119" s="248">
        <v>2.2535211267605635E-2</v>
      </c>
      <c r="I119" s="248">
        <v>0.10985915492957747</v>
      </c>
      <c r="J119" s="248">
        <v>0.22816901408450704</v>
      </c>
      <c r="K119" s="248">
        <v>1.1267605633802818E-2</v>
      </c>
      <c r="L119" s="248">
        <v>2.8169014084507043E-2</v>
      </c>
      <c r="M119" s="272">
        <v>1</v>
      </c>
      <c r="N119" s="271"/>
    </row>
    <row r="120" spans="2:14" ht="14.5">
      <c r="B120" s="862" t="s">
        <v>224</v>
      </c>
      <c r="C120" s="245">
        <v>259</v>
      </c>
      <c r="D120" s="245">
        <v>86</v>
      </c>
      <c r="E120" s="245">
        <v>216</v>
      </c>
      <c r="F120" s="245">
        <v>418</v>
      </c>
      <c r="G120" s="245">
        <v>255</v>
      </c>
      <c r="H120" s="245">
        <v>86</v>
      </c>
      <c r="I120" s="245">
        <v>231</v>
      </c>
      <c r="J120" s="245">
        <v>415</v>
      </c>
      <c r="K120" s="245">
        <v>52</v>
      </c>
      <c r="L120" s="245">
        <v>34</v>
      </c>
      <c r="M120" s="273">
        <v>2052</v>
      </c>
      <c r="N120" s="271"/>
    </row>
    <row r="121" spans="2:14" ht="14.5">
      <c r="B121" s="863"/>
      <c r="C121" s="248">
        <v>0.12621832358674465</v>
      </c>
      <c r="D121" s="248">
        <v>4.1910331384015592E-2</v>
      </c>
      <c r="E121" s="248">
        <v>0.10526315789473684</v>
      </c>
      <c r="F121" s="248">
        <v>0.20370370370370369</v>
      </c>
      <c r="G121" s="248">
        <v>0.12426900584795321</v>
      </c>
      <c r="H121" s="248">
        <v>4.1910331384015592E-2</v>
      </c>
      <c r="I121" s="248">
        <v>0.11257309941520467</v>
      </c>
      <c r="J121" s="248">
        <v>0.20224171539961014</v>
      </c>
      <c r="K121" s="248">
        <v>2.5341130604288498E-2</v>
      </c>
      <c r="L121" s="248">
        <v>1.6569200779727095E-2</v>
      </c>
      <c r="M121" s="272">
        <v>1</v>
      </c>
      <c r="N121" s="271"/>
    </row>
    <row r="122" spans="2:14" ht="14.5">
      <c r="B122" s="862" t="s">
        <v>225</v>
      </c>
      <c r="C122" s="245">
        <v>322</v>
      </c>
      <c r="D122" s="245">
        <v>102</v>
      </c>
      <c r="E122" s="245">
        <v>188</v>
      </c>
      <c r="F122" s="245">
        <v>144</v>
      </c>
      <c r="G122" s="245">
        <v>424</v>
      </c>
      <c r="H122" s="245">
        <v>165</v>
      </c>
      <c r="I122" s="245">
        <v>199</v>
      </c>
      <c r="J122" s="245">
        <v>222</v>
      </c>
      <c r="K122" s="245">
        <v>15</v>
      </c>
      <c r="L122" s="245">
        <v>17</v>
      </c>
      <c r="M122" s="273">
        <v>1798</v>
      </c>
      <c r="N122" s="271"/>
    </row>
    <row r="123" spans="2:14" ht="14.5">
      <c r="B123" s="863"/>
      <c r="C123" s="248">
        <v>0.17908787541713014</v>
      </c>
      <c r="D123" s="248">
        <v>5.6729699666295881E-2</v>
      </c>
      <c r="E123" s="248">
        <v>0.10456062291434928</v>
      </c>
      <c r="F123" s="248">
        <v>8.0088987764182426E-2</v>
      </c>
      <c r="G123" s="248">
        <v>0.23581757508342602</v>
      </c>
      <c r="H123" s="248">
        <v>9.1768631813125695E-2</v>
      </c>
      <c r="I123" s="248">
        <v>0.11067853170189099</v>
      </c>
      <c r="J123" s="248">
        <v>0.12347052280311457</v>
      </c>
      <c r="K123" s="248">
        <v>8.3426028921023358E-3</v>
      </c>
      <c r="L123" s="248">
        <v>9.4549499443826474E-3</v>
      </c>
      <c r="M123" s="272">
        <v>1</v>
      </c>
      <c r="N123" s="271"/>
    </row>
    <row r="124" spans="2:14">
      <c r="B124" s="862" t="s">
        <v>226</v>
      </c>
      <c r="C124" s="245">
        <v>1370</v>
      </c>
      <c r="D124" s="245">
        <v>361</v>
      </c>
      <c r="E124" s="245">
        <v>418</v>
      </c>
      <c r="F124" s="245">
        <v>255</v>
      </c>
      <c r="G124" s="245">
        <v>2462</v>
      </c>
      <c r="H124" s="245">
        <v>778</v>
      </c>
      <c r="I124" s="245">
        <v>671</v>
      </c>
      <c r="J124" s="245">
        <v>499</v>
      </c>
      <c r="K124" s="245">
        <v>24</v>
      </c>
      <c r="L124" s="245">
        <v>48</v>
      </c>
      <c r="M124" s="273">
        <f>SUM(C124:L124)</f>
        <v>6886</v>
      </c>
    </row>
    <row r="125" spans="2:14">
      <c r="B125" s="863"/>
      <c r="C125" s="248">
        <f>SUM(C124/M124)</f>
        <v>0.1989544002323555</v>
      </c>
      <c r="D125" s="248">
        <v>5.2493819979642288E-2</v>
      </c>
      <c r="E125" s="248">
        <v>6.0782317871164754E-2</v>
      </c>
      <c r="F125" s="248">
        <v>3.7080122146284721E-2</v>
      </c>
      <c r="G125" s="248">
        <v>0.35756870728515339</v>
      </c>
      <c r="H125" s="248">
        <v>0.11313072560709611</v>
      </c>
      <c r="I125" s="248">
        <f>SUM(I124/M124)</f>
        <v>9.7444089456869012E-2</v>
      </c>
      <c r="J125" s="248">
        <f>SUM(J124/M124)</f>
        <v>7.246587278536161E-2</v>
      </c>
      <c r="K125" s="248">
        <v>3.489893849062091E-3</v>
      </c>
      <c r="L125" s="248">
        <v>6.979787698124182E-3</v>
      </c>
      <c r="M125" s="272">
        <v>1</v>
      </c>
    </row>
    <row r="126" spans="2:14" ht="13" thickBot="1">
      <c r="B126" s="865" t="s">
        <v>228</v>
      </c>
      <c r="C126" s="245">
        <f>SUM(C116,C118,C120,C122,C124)</f>
        <v>1972</v>
      </c>
      <c r="D126" s="245">
        <f t="shared" ref="D126:L126" si="13">SUM(D116,D118,D120,D122,D124)</f>
        <v>561</v>
      </c>
      <c r="E126" s="245">
        <f t="shared" si="13"/>
        <v>856</v>
      </c>
      <c r="F126" s="245">
        <f t="shared" si="13"/>
        <v>960</v>
      </c>
      <c r="G126" s="245">
        <f t="shared" si="13"/>
        <v>3169</v>
      </c>
      <c r="H126" s="245">
        <f t="shared" si="13"/>
        <v>1037</v>
      </c>
      <c r="I126" s="245">
        <f t="shared" si="13"/>
        <v>1140</v>
      </c>
      <c r="J126" s="245">
        <f t="shared" si="13"/>
        <v>1220</v>
      </c>
      <c r="K126" s="245">
        <f t="shared" si="13"/>
        <v>96</v>
      </c>
      <c r="L126" s="245">
        <f t="shared" si="13"/>
        <v>109</v>
      </c>
      <c r="M126" s="273">
        <f>SUM(C126:L126)</f>
        <v>11120</v>
      </c>
    </row>
    <row r="127" spans="2:14" ht="13.5" thickTop="1" thickBot="1">
      <c r="B127" s="866"/>
      <c r="C127" s="252">
        <v>0.17694176941769418</v>
      </c>
      <c r="D127" s="252">
        <v>5.0490504905049048E-2</v>
      </c>
      <c r="E127" s="252">
        <v>7.7040770407704073E-2</v>
      </c>
      <c r="F127" s="252">
        <v>8.6400864008640083E-2</v>
      </c>
      <c r="G127" s="252">
        <v>0.28494284942849429</v>
      </c>
      <c r="H127" s="252">
        <v>9.3330933309333092E-2</v>
      </c>
      <c r="I127" s="252">
        <v>0.1026010260102601</v>
      </c>
      <c r="J127" s="252">
        <v>0.10980109801098011</v>
      </c>
      <c r="K127" s="252">
        <v>8.6400864008640086E-3</v>
      </c>
      <c r="L127" s="252">
        <v>9.8100981009810097E-3</v>
      </c>
      <c r="M127" s="352">
        <v>1</v>
      </c>
    </row>
    <row r="128" spans="2:14" ht="13" customHeight="1">
      <c r="B128" s="271"/>
      <c r="C128" s="271"/>
      <c r="D128" s="271"/>
      <c r="E128" s="271"/>
      <c r="F128" s="271"/>
      <c r="G128" s="271"/>
      <c r="H128" s="271"/>
      <c r="I128" s="271"/>
      <c r="J128" s="271"/>
      <c r="K128" s="271"/>
      <c r="L128" s="271"/>
      <c r="M128" s="271"/>
    </row>
    <row r="129" spans="2:14" ht="12.5" customHeight="1" thickBot="1">
      <c r="B129" s="271"/>
      <c r="C129" s="271"/>
      <c r="D129" s="271"/>
      <c r="E129" s="271"/>
      <c r="F129" s="271"/>
      <c r="G129" s="271"/>
      <c r="H129" s="271"/>
      <c r="I129" s="271"/>
      <c r="J129" s="271"/>
      <c r="K129" s="271"/>
      <c r="L129" s="271"/>
      <c r="M129" s="271"/>
    </row>
    <row r="130" spans="2:14" ht="15" thickTop="1">
      <c r="B130" s="59" t="s">
        <v>235</v>
      </c>
      <c r="C130" s="857" t="s">
        <v>132</v>
      </c>
      <c r="D130" s="857"/>
      <c r="E130" s="857"/>
      <c r="F130" s="857"/>
      <c r="G130" s="857" t="s">
        <v>130</v>
      </c>
      <c r="H130" s="857"/>
      <c r="I130" s="857"/>
      <c r="J130" s="857"/>
      <c r="K130" s="857" t="s">
        <v>245</v>
      </c>
      <c r="L130" s="857"/>
      <c r="M130" s="271"/>
    </row>
    <row r="131" spans="2:14" ht="14.5">
      <c r="B131" s="49"/>
      <c r="C131" s="63" t="s">
        <v>218</v>
      </c>
      <c r="D131" s="63" t="s">
        <v>219</v>
      </c>
      <c r="E131" s="63" t="s">
        <v>220</v>
      </c>
      <c r="F131" s="63" t="s">
        <v>221</v>
      </c>
      <c r="G131" s="63" t="s">
        <v>218</v>
      </c>
      <c r="H131" s="63" t="s">
        <v>219</v>
      </c>
      <c r="I131" s="63" t="s">
        <v>220</v>
      </c>
      <c r="J131" s="63" t="s">
        <v>221</v>
      </c>
      <c r="K131" s="63" t="s">
        <v>132</v>
      </c>
      <c r="L131" s="63" t="s">
        <v>130</v>
      </c>
      <c r="M131" s="271"/>
    </row>
    <row r="132" spans="2:14" ht="14.5">
      <c r="B132" s="276" t="s">
        <v>222</v>
      </c>
      <c r="C132" s="277">
        <v>-4.5320197044334973E-2</v>
      </c>
      <c r="D132" s="277">
        <v>5.9113300492610842E-3</v>
      </c>
      <c r="E132" s="277">
        <v>2.3645320197044337E-2</v>
      </c>
      <c r="F132" s="277">
        <v>-2.5615763546797954E-2</v>
      </c>
      <c r="G132" s="277">
        <v>1.7733990147783249E-2</v>
      </c>
      <c r="H132" s="277">
        <v>0</v>
      </c>
      <c r="I132" s="277">
        <v>-2.8571428571428571E-2</v>
      </c>
      <c r="J132" s="277">
        <v>4.6305418719211823E-2</v>
      </c>
      <c r="K132" s="277">
        <v>5.9113300492610842E-3</v>
      </c>
      <c r="L132" s="248">
        <v>0</v>
      </c>
      <c r="M132" s="271"/>
    </row>
    <row r="133" spans="2:14" ht="14.5">
      <c r="B133" s="276" t="s">
        <v>223</v>
      </c>
      <c r="C133" s="277">
        <v>-4.2157885585115629E-2</v>
      </c>
      <c r="D133" s="277">
        <v>-2.9647017909928686E-3</v>
      </c>
      <c r="E133" s="277">
        <v>1.3519387932533475E-2</v>
      </c>
      <c r="F133" s="277">
        <v>2.5386889236654886E-3</v>
      </c>
      <c r="G133" s="277">
        <v>-2.8342896887497818E-2</v>
      </c>
      <c r="H133" s="277">
        <v>-1.141540601634498E-2</v>
      </c>
      <c r="I133" s="277">
        <v>3.5785080855503401E-2</v>
      </c>
      <c r="J133" s="277">
        <v>9.0332116153712394E-3</v>
      </c>
      <c r="K133" s="277">
        <v>1.1267605633802818E-2</v>
      </c>
      <c r="L133" s="248">
        <v>1.2736915319074945E-2</v>
      </c>
      <c r="M133" s="271"/>
    </row>
    <row r="134" spans="2:14" ht="14.5">
      <c r="B134" s="276" t="s">
        <v>224</v>
      </c>
      <c r="C134" s="277">
        <v>-2.9934727085437374E-2</v>
      </c>
      <c r="D134" s="277">
        <v>-4.8884131505369521E-4</v>
      </c>
      <c r="E134" s="277">
        <v>3.4017308006313585E-3</v>
      </c>
      <c r="F134" s="277">
        <v>1.014975678884672E-3</v>
      </c>
      <c r="G134" s="277">
        <v>-1.7406278536741718E-2</v>
      </c>
      <c r="H134" s="277">
        <v>-4.1082828869254615E-3</v>
      </c>
      <c r="I134" s="277">
        <v>2.0018807791626597E-2</v>
      </c>
      <c r="J134" s="277">
        <v>5.2406812734467345E-3</v>
      </c>
      <c r="K134" s="277">
        <v>1.3448679725281259E-2</v>
      </c>
      <c r="L134" s="248">
        <v>8.8132545542875911E-3</v>
      </c>
      <c r="M134" s="271"/>
    </row>
    <row r="135" spans="2:14" ht="14.5">
      <c r="B135" s="276" t="s">
        <v>236</v>
      </c>
      <c r="C135" s="277">
        <v>-1.0620742065820893E-2</v>
      </c>
      <c r="D135" s="277">
        <v>4.6528242788191274E-3</v>
      </c>
      <c r="E135" s="277">
        <v>1.2806128184033108E-2</v>
      </c>
      <c r="F135" s="277">
        <v>-9.1856557572062847E-3</v>
      </c>
      <c r="G135" s="277">
        <v>-4.1080293803061607E-3</v>
      </c>
      <c r="H135" s="277">
        <v>-1.8457513238860773E-3</v>
      </c>
      <c r="I135" s="277">
        <v>8.3846693336330769E-3</v>
      </c>
      <c r="J135" s="277">
        <v>-5.4817400611135714E-3</v>
      </c>
      <c r="K135" s="277">
        <v>2.7629376720155413E-3</v>
      </c>
      <c r="L135" s="248">
        <v>2.6353591198321202E-3</v>
      </c>
      <c r="M135" s="271"/>
    </row>
    <row r="136" spans="2:14" ht="14.5">
      <c r="B136" s="276" t="s">
        <v>226</v>
      </c>
      <c r="C136" s="277">
        <v>-1.6752135546513003E-2</v>
      </c>
      <c r="D136" s="277">
        <v>-5.1826426957140084E-3</v>
      </c>
      <c r="E136" s="277">
        <v>-1.2966079382778356E-3</v>
      </c>
      <c r="F136" s="277">
        <v>-3.0651110872846506E-2</v>
      </c>
      <c r="G136" s="277">
        <v>4.2889653719920262E-2</v>
      </c>
      <c r="H136" s="277">
        <v>1.2879531309356429E-2</v>
      </c>
      <c r="I136" s="277">
        <v>1.0128150423027629E-2</v>
      </c>
      <c r="J136" s="277">
        <v>-1.4591735067906286E-2</v>
      </c>
      <c r="K136" s="277">
        <v>-1.1646286915079269E-3</v>
      </c>
      <c r="L136" s="248">
        <v>3.7415253604612831E-3</v>
      </c>
      <c r="M136" s="271"/>
    </row>
    <row r="137" spans="2:14" ht="15" thickBot="1">
      <c r="B137" s="351" t="s">
        <v>228</v>
      </c>
      <c r="C137" s="347">
        <v>-2.1236733140959752E-2</v>
      </c>
      <c r="D137" s="347">
        <v>-3.1217882836587843E-3</v>
      </c>
      <c r="E137" s="347">
        <v>3.8328128705826525E-3</v>
      </c>
      <c r="F137" s="347">
        <v>-1.6261784528421211E-2</v>
      </c>
      <c r="G137" s="347">
        <v>1.6094651751126565E-2</v>
      </c>
      <c r="H137" s="347">
        <v>5.1716044746620282E-3</v>
      </c>
      <c r="I137" s="347">
        <v>1.2803013084038264E-2</v>
      </c>
      <c r="J137" s="347">
        <v>-4.9855719819748567E-3</v>
      </c>
      <c r="K137" s="347">
        <v>2.7093297889161198E-3</v>
      </c>
      <c r="L137" s="347">
        <v>4.9944659656889871E-3</v>
      </c>
      <c r="M137" s="274"/>
    </row>
    <row r="138" spans="2:14" ht="14.5">
      <c r="B138" s="271"/>
      <c r="C138" s="271"/>
      <c r="D138" s="271"/>
      <c r="E138" s="271"/>
      <c r="F138" s="271"/>
      <c r="G138" s="271"/>
      <c r="H138" s="271"/>
      <c r="I138" s="271"/>
      <c r="J138" s="271"/>
      <c r="K138" s="271"/>
      <c r="L138" s="271"/>
      <c r="M138" s="271"/>
    </row>
    <row r="139" spans="2:14" ht="18.5">
      <c r="B139" s="111" t="s">
        <v>246</v>
      </c>
      <c r="C139" s="111"/>
      <c r="D139" s="111"/>
      <c r="E139" s="111"/>
      <c r="F139" s="111"/>
      <c r="G139" s="111"/>
      <c r="H139" s="111"/>
      <c r="I139" s="111"/>
      <c r="J139" s="111"/>
      <c r="K139" s="111"/>
      <c r="L139" s="111"/>
      <c r="M139" s="111"/>
      <c r="N139" s="275"/>
    </row>
    <row r="140" spans="2:14" ht="20.149999999999999" customHeight="1" thickBot="1">
      <c r="B140" s="324" t="s">
        <v>1135</v>
      </c>
      <c r="C140" s="324"/>
      <c r="D140" s="324"/>
      <c r="E140" s="324"/>
      <c r="F140" s="324"/>
      <c r="G140" s="271"/>
      <c r="H140" s="271"/>
      <c r="I140" s="271"/>
      <c r="J140" s="271"/>
      <c r="K140" s="271"/>
      <c r="L140" s="271"/>
      <c r="M140" s="271"/>
      <c r="N140" s="271"/>
    </row>
    <row r="141" spans="2:14" ht="15" customHeight="1" thickTop="1">
      <c r="B141" s="59" t="s">
        <v>247</v>
      </c>
      <c r="C141" s="857" t="s">
        <v>132</v>
      </c>
      <c r="D141" s="857"/>
      <c r="E141" s="857"/>
      <c r="F141" s="857"/>
      <c r="G141" s="857" t="s">
        <v>130</v>
      </c>
      <c r="H141" s="857"/>
      <c r="I141" s="857"/>
      <c r="J141" s="857"/>
      <c r="K141" s="857" t="s">
        <v>216</v>
      </c>
      <c r="L141" s="857"/>
      <c r="M141" s="271"/>
      <c r="N141" s="271"/>
    </row>
    <row r="142" spans="2:14" ht="14.5">
      <c r="B142" s="49" t="s">
        <v>248</v>
      </c>
      <c r="C142" s="63" t="s">
        <v>218</v>
      </c>
      <c r="D142" s="63" t="s">
        <v>219</v>
      </c>
      <c r="E142" s="63" t="s">
        <v>220</v>
      </c>
      <c r="F142" s="63" t="s">
        <v>221</v>
      </c>
      <c r="G142" s="63" t="s">
        <v>218</v>
      </c>
      <c r="H142" s="63" t="s">
        <v>219</v>
      </c>
      <c r="I142" s="63" t="s">
        <v>220</v>
      </c>
      <c r="J142" s="63" t="s">
        <v>221</v>
      </c>
      <c r="K142" s="63" t="s">
        <v>132</v>
      </c>
      <c r="L142" s="63" t="s">
        <v>130</v>
      </c>
      <c r="M142" s="63" t="s">
        <v>110</v>
      </c>
      <c r="N142" s="271"/>
    </row>
    <row r="143" spans="2:14" ht="14.5">
      <c r="B143" s="862" t="s">
        <v>222</v>
      </c>
      <c r="C143" s="548">
        <v>4</v>
      </c>
      <c r="D143" s="548">
        <v>1</v>
      </c>
      <c r="E143" s="548">
        <v>4</v>
      </c>
      <c r="F143" s="548">
        <v>19</v>
      </c>
      <c r="G143" s="548">
        <v>3</v>
      </c>
      <c r="H143" s="548">
        <v>0</v>
      </c>
      <c r="I143" s="548">
        <v>1</v>
      </c>
      <c r="J143" s="548">
        <v>2</v>
      </c>
      <c r="K143" s="548">
        <v>1</v>
      </c>
      <c r="L143" s="548">
        <v>0</v>
      </c>
      <c r="M143" s="549">
        <v>35</v>
      </c>
      <c r="N143" s="271"/>
    </row>
    <row r="144" spans="2:14" ht="14.5">
      <c r="B144" s="863"/>
      <c r="C144" s="550">
        <v>0.11428571</v>
      </c>
      <c r="D144" s="550">
        <v>2.8571428571428571E-2</v>
      </c>
      <c r="E144" s="550">
        <v>0.11428571428571428</v>
      </c>
      <c r="F144" s="550">
        <v>0.54285714285714282</v>
      </c>
      <c r="G144" s="550">
        <v>8.5714285714285715E-2</v>
      </c>
      <c r="H144" s="550">
        <v>0</v>
      </c>
      <c r="I144" s="550">
        <v>2.8571428571428571E-2</v>
      </c>
      <c r="J144" s="550">
        <v>5.7142857142857141E-2</v>
      </c>
      <c r="K144" s="550">
        <v>2.8571428571428571E-2</v>
      </c>
      <c r="L144" s="550">
        <v>0</v>
      </c>
      <c r="M144" s="551">
        <v>1</v>
      </c>
      <c r="N144" s="271"/>
    </row>
    <row r="145" spans="2:14" ht="14.5">
      <c r="B145" s="862" t="s">
        <v>223</v>
      </c>
      <c r="C145" s="548">
        <v>35</v>
      </c>
      <c r="D145" s="548">
        <v>12</v>
      </c>
      <c r="E145" s="548">
        <v>22</v>
      </c>
      <c r="F145" s="548">
        <v>115</v>
      </c>
      <c r="G145" s="548">
        <v>38</v>
      </c>
      <c r="H145" s="548">
        <v>12</v>
      </c>
      <c r="I145" s="548">
        <v>25</v>
      </c>
      <c r="J145" s="548">
        <v>71</v>
      </c>
      <c r="K145" s="548">
        <v>0</v>
      </c>
      <c r="L145" s="548">
        <v>5</v>
      </c>
      <c r="M145" s="549">
        <v>335</v>
      </c>
      <c r="N145" s="271"/>
    </row>
    <row r="146" spans="2:14" ht="14.5">
      <c r="B146" s="863"/>
      <c r="C146" s="544">
        <v>0.1044776119402985</v>
      </c>
      <c r="D146" s="544">
        <v>3.5820895522388062E-2</v>
      </c>
      <c r="E146" s="544">
        <v>6.5671641791044774E-2</v>
      </c>
      <c r="F146" s="544">
        <v>0.34328358208955223</v>
      </c>
      <c r="G146" s="544">
        <v>0.11343283582089553</v>
      </c>
      <c r="H146" s="550">
        <v>3.5820895522388062E-2</v>
      </c>
      <c r="I146" s="550">
        <v>7.4626865671641784E-2</v>
      </c>
      <c r="J146" s="550">
        <v>0.21194029850746268</v>
      </c>
      <c r="K146" s="550">
        <v>0</v>
      </c>
      <c r="L146" s="550">
        <v>1.4925373134328358E-2</v>
      </c>
      <c r="M146" s="551">
        <v>1</v>
      </c>
      <c r="N146" s="271"/>
    </row>
    <row r="147" spans="2:14" ht="14.5">
      <c r="B147" s="862" t="s">
        <v>224</v>
      </c>
      <c r="C147" s="548">
        <v>354</v>
      </c>
      <c r="D147" s="548">
        <v>89</v>
      </c>
      <c r="E147" s="548">
        <v>217</v>
      </c>
      <c r="F147" s="548">
        <v>404</v>
      </c>
      <c r="G147" s="548">
        <v>299</v>
      </c>
      <c r="H147" s="548">
        <v>94</v>
      </c>
      <c r="I147" s="548">
        <v>176</v>
      </c>
      <c r="J147" s="548">
        <v>381</v>
      </c>
      <c r="K147" s="548">
        <v>22</v>
      </c>
      <c r="L147" s="548">
        <v>15</v>
      </c>
      <c r="M147" s="549">
        <v>2051</v>
      </c>
      <c r="N147" s="271"/>
    </row>
    <row r="148" spans="2:14" ht="14.5">
      <c r="B148" s="863"/>
      <c r="C148" s="550">
        <v>0.17259873232569478</v>
      </c>
      <c r="D148" s="550">
        <v>4.3393466601657729E-2</v>
      </c>
      <c r="E148" s="550">
        <v>0.10580204778156997</v>
      </c>
      <c r="F148" s="550">
        <v>0.196977084349098</v>
      </c>
      <c r="G148" s="550">
        <v>0.14578254509995126</v>
      </c>
      <c r="H148" s="550">
        <v>4.5831301803998047E-2</v>
      </c>
      <c r="I148" s="550">
        <v>8.5811799122379323E-2</v>
      </c>
      <c r="J148" s="550">
        <v>0.18576304241833252</v>
      </c>
      <c r="K148" s="550">
        <v>1.0726474890297415E-2</v>
      </c>
      <c r="L148" s="550">
        <v>7.3135056070209653E-3</v>
      </c>
      <c r="M148" s="551">
        <v>1</v>
      </c>
      <c r="N148" s="271"/>
    </row>
    <row r="149" spans="2:14" ht="14.5">
      <c r="B149" s="862" t="s">
        <v>225</v>
      </c>
      <c r="C149" s="548">
        <v>343</v>
      </c>
      <c r="D149" s="548">
        <v>89</v>
      </c>
      <c r="E149" s="548">
        <v>138</v>
      </c>
      <c r="F149" s="548">
        <v>139</v>
      </c>
      <c r="G149" s="548">
        <v>408</v>
      </c>
      <c r="H149" s="548">
        <v>161</v>
      </c>
      <c r="I149" s="548">
        <v>164</v>
      </c>
      <c r="J149" s="548">
        <v>202</v>
      </c>
      <c r="K149" s="548">
        <v>9</v>
      </c>
      <c r="L149" s="548">
        <v>11</v>
      </c>
      <c r="M149" s="549">
        <v>1664</v>
      </c>
      <c r="N149" s="271"/>
    </row>
    <row r="150" spans="2:14" ht="14.5">
      <c r="B150" s="863"/>
      <c r="C150" s="550">
        <v>0.20612980769230768</v>
      </c>
      <c r="D150" s="550">
        <v>5.348557692307692E-2</v>
      </c>
      <c r="E150" s="550">
        <v>8.2932692307692304E-2</v>
      </c>
      <c r="F150" s="550">
        <v>8.3533653846153841E-2</v>
      </c>
      <c r="G150" s="550">
        <v>0.24519230769230768</v>
      </c>
      <c r="H150" s="550">
        <v>9.6754807692307696E-2</v>
      </c>
      <c r="I150" s="550">
        <v>9.8557692307692304E-2</v>
      </c>
      <c r="J150" s="550">
        <v>0.12139423076923077</v>
      </c>
      <c r="K150" s="550">
        <v>5.408653846153846E-3</v>
      </c>
      <c r="L150" s="550">
        <v>6.610576923076923E-3</v>
      </c>
      <c r="M150" s="551">
        <v>1</v>
      </c>
      <c r="N150" s="271"/>
    </row>
    <row r="151" spans="2:14" ht="14.5">
      <c r="B151" s="862" t="s">
        <v>226</v>
      </c>
      <c r="C151" s="548">
        <v>1817</v>
      </c>
      <c r="D151" s="548">
        <v>469</v>
      </c>
      <c r="E151" s="548">
        <v>477</v>
      </c>
      <c r="F151" s="548">
        <v>488</v>
      </c>
      <c r="G151" s="548">
        <v>2565</v>
      </c>
      <c r="H151" s="548">
        <v>804</v>
      </c>
      <c r="I151" s="548">
        <v>682</v>
      </c>
      <c r="J151" s="548">
        <v>678</v>
      </c>
      <c r="K151" s="548">
        <v>36</v>
      </c>
      <c r="L151" s="548">
        <v>23</v>
      </c>
      <c r="M151" s="549">
        <v>8039</v>
      </c>
      <c r="N151" s="271"/>
    </row>
    <row r="152" spans="2:14" ht="14.5">
      <c r="B152" s="863"/>
      <c r="C152" s="550">
        <v>0.22602313720612016</v>
      </c>
      <c r="D152" s="550">
        <v>5.8340589625575319E-2</v>
      </c>
      <c r="E152" s="550">
        <v>5.9335738275904965E-2</v>
      </c>
      <c r="F152" s="550">
        <v>6.0704067670108219E-2</v>
      </c>
      <c r="G152" s="550">
        <v>0.31906953601194177</v>
      </c>
      <c r="H152" s="550">
        <v>0.10001243935812912</v>
      </c>
      <c r="I152" s="550">
        <v>8.4836422440602063E-2</v>
      </c>
      <c r="J152" s="550">
        <v>8.4338848115437237E-2</v>
      </c>
      <c r="K152" s="550">
        <v>4.4781689264833937E-3</v>
      </c>
      <c r="L152" s="550">
        <v>2.8610523696977236E-3</v>
      </c>
      <c r="M152" s="551">
        <v>1</v>
      </c>
      <c r="N152" s="271"/>
    </row>
    <row r="153" spans="2:14" ht="15" thickBot="1">
      <c r="B153" s="865" t="s">
        <v>228</v>
      </c>
      <c r="C153" s="548">
        <v>2553</v>
      </c>
      <c r="D153" s="548">
        <v>660</v>
      </c>
      <c r="E153" s="548">
        <v>858</v>
      </c>
      <c r="F153" s="548">
        <v>1164</v>
      </c>
      <c r="G153" s="548">
        <v>3312</v>
      </c>
      <c r="H153" s="548">
        <v>1070</v>
      </c>
      <c r="I153" s="548">
        <v>1048</v>
      </c>
      <c r="J153" s="548">
        <v>1334</v>
      </c>
      <c r="K153" s="548">
        <v>68</v>
      </c>
      <c r="L153" s="548">
        <v>54</v>
      </c>
      <c r="M153" s="549">
        <v>12121</v>
      </c>
      <c r="N153" s="271"/>
    </row>
    <row r="154" spans="2:14" ht="15.5" thickTop="1" thickBot="1">
      <c r="B154" s="866"/>
      <c r="C154" s="552">
        <v>0.21062618595825428</v>
      </c>
      <c r="D154" s="552">
        <v>5.4450952891675605E-2</v>
      </c>
      <c r="E154" s="552">
        <v>7.0786238759178291E-2</v>
      </c>
      <c r="F154" s="552">
        <v>9.6031680554409707E-2</v>
      </c>
      <c r="G154" s="552">
        <v>0.27324478178368122</v>
      </c>
      <c r="H154" s="552">
        <v>8.827654483953469E-2</v>
      </c>
      <c r="I154" s="552">
        <v>8.6461513076478841E-2</v>
      </c>
      <c r="J154" s="552">
        <v>0.11005692599620494</v>
      </c>
      <c r="K154" s="552">
        <v>5.6100981767180924E-3</v>
      </c>
      <c r="L154" s="552">
        <v>4.4550779638643677E-3</v>
      </c>
      <c r="M154" s="551">
        <v>1</v>
      </c>
      <c r="N154" s="271"/>
    </row>
    <row r="155" spans="2:14" ht="13" customHeight="1">
      <c r="B155" s="271"/>
      <c r="C155" s="271"/>
      <c r="D155" s="271"/>
      <c r="E155" s="271"/>
      <c r="F155" s="271"/>
      <c r="G155" s="271"/>
      <c r="H155" s="271"/>
      <c r="I155" s="271"/>
      <c r="J155" s="271"/>
      <c r="K155" s="271"/>
      <c r="L155" s="271"/>
      <c r="M155" s="271"/>
      <c r="N155" s="271"/>
    </row>
    <row r="156" spans="2:14" ht="12.5" customHeight="1" thickBot="1">
      <c r="B156" s="271"/>
      <c r="C156" s="271"/>
      <c r="D156" s="271"/>
      <c r="E156" s="271"/>
      <c r="F156" s="271"/>
      <c r="G156" s="271"/>
      <c r="H156" s="271"/>
      <c r="I156" s="271"/>
      <c r="J156" s="271"/>
      <c r="K156" s="271"/>
      <c r="L156" s="271"/>
      <c r="M156" s="275"/>
      <c r="N156" s="271"/>
    </row>
    <row r="157" spans="2:14" ht="13" customHeight="1" thickTop="1">
      <c r="B157" s="59" t="s">
        <v>247</v>
      </c>
      <c r="C157" s="857" t="s">
        <v>132</v>
      </c>
      <c r="D157" s="857"/>
      <c r="E157" s="857"/>
      <c r="F157" s="857"/>
      <c r="G157" s="857" t="s">
        <v>130</v>
      </c>
      <c r="H157" s="857"/>
      <c r="I157" s="857"/>
      <c r="J157" s="857"/>
      <c r="K157" s="857" t="s">
        <v>245</v>
      </c>
      <c r="L157" s="857"/>
      <c r="M157" s="864"/>
      <c r="N157" s="864"/>
    </row>
    <row r="158" spans="2:14">
      <c r="B158" s="49" t="s">
        <v>234</v>
      </c>
      <c r="C158" s="63" t="s">
        <v>218</v>
      </c>
      <c r="D158" s="63" t="s">
        <v>219</v>
      </c>
      <c r="E158" s="63" t="s">
        <v>220</v>
      </c>
      <c r="F158" s="63" t="s">
        <v>221</v>
      </c>
      <c r="G158" s="63" t="s">
        <v>218</v>
      </c>
      <c r="H158" s="63" t="s">
        <v>219</v>
      </c>
      <c r="I158" s="63" t="s">
        <v>220</v>
      </c>
      <c r="J158" s="63" t="s">
        <v>221</v>
      </c>
      <c r="K158" s="63" t="s">
        <v>132</v>
      </c>
      <c r="L158" s="63" t="s">
        <v>130</v>
      </c>
      <c r="M158" s="63" t="s">
        <v>110</v>
      </c>
      <c r="N158" s="70"/>
    </row>
    <row r="159" spans="2:14" ht="14.5">
      <c r="B159" s="862" t="s">
        <v>222</v>
      </c>
      <c r="C159" s="548">
        <v>2</v>
      </c>
      <c r="D159" s="548">
        <v>2</v>
      </c>
      <c r="E159" s="548">
        <v>4</v>
      </c>
      <c r="F159" s="548">
        <v>14</v>
      </c>
      <c r="G159" s="548">
        <v>3</v>
      </c>
      <c r="H159" s="548">
        <v>1</v>
      </c>
      <c r="I159" s="548">
        <v>1</v>
      </c>
      <c r="J159" s="548">
        <v>2</v>
      </c>
      <c r="K159" s="548">
        <v>1</v>
      </c>
      <c r="L159" s="548">
        <v>0</v>
      </c>
      <c r="M159" s="549">
        <v>30</v>
      </c>
      <c r="N159" s="271"/>
    </row>
    <row r="160" spans="2:14" ht="14.5">
      <c r="B160" s="863"/>
      <c r="C160" s="550">
        <v>6.6666666666666666E-2</v>
      </c>
      <c r="D160" s="550">
        <v>6.6666666666666666E-2</v>
      </c>
      <c r="E160" s="550">
        <v>0.13333333333333333</v>
      </c>
      <c r="F160" s="550">
        <v>0.46666666666666667</v>
      </c>
      <c r="G160" s="550">
        <v>0.1</v>
      </c>
      <c r="H160" s="550">
        <v>3.3333333333333333E-2</v>
      </c>
      <c r="I160" s="550">
        <v>3.3333333333333333E-2</v>
      </c>
      <c r="J160" s="550">
        <v>6.6666666666666666E-2</v>
      </c>
      <c r="K160" s="550">
        <v>3.3333333333333333E-2</v>
      </c>
      <c r="L160" s="550">
        <v>0</v>
      </c>
      <c r="M160" s="551">
        <v>1</v>
      </c>
      <c r="N160" s="271"/>
    </row>
    <row r="161" spans="2:14" ht="14.5">
      <c r="B161" s="862" t="s">
        <v>223</v>
      </c>
      <c r="C161" s="553">
        <v>22</v>
      </c>
      <c r="D161" s="553">
        <v>12</v>
      </c>
      <c r="E161" s="553">
        <v>32</v>
      </c>
      <c r="F161" s="553">
        <v>132</v>
      </c>
      <c r="G161" s="553">
        <v>29</v>
      </c>
      <c r="H161" s="553">
        <v>7</v>
      </c>
      <c r="I161" s="553">
        <v>40</v>
      </c>
      <c r="J161" s="553">
        <v>81</v>
      </c>
      <c r="K161" s="553">
        <v>5</v>
      </c>
      <c r="L161" s="553">
        <v>10</v>
      </c>
      <c r="M161" s="549">
        <v>370</v>
      </c>
      <c r="N161" s="271"/>
    </row>
    <row r="162" spans="2:14" ht="14.5">
      <c r="B162" s="863"/>
      <c r="C162" s="550">
        <v>5.8999999999999997E-2</v>
      </c>
      <c r="D162" s="550">
        <v>3.2000000000000001E-2</v>
      </c>
      <c r="E162" s="550">
        <v>8.5999999999999993E-2</v>
      </c>
      <c r="F162" s="550">
        <v>0.35699999999999998</v>
      </c>
      <c r="G162" s="550">
        <v>7.8E-2</v>
      </c>
      <c r="H162" s="550">
        <v>1.9E-2</v>
      </c>
      <c r="I162" s="550">
        <v>0.108</v>
      </c>
      <c r="J162" s="550">
        <v>0.219</v>
      </c>
      <c r="K162" s="550">
        <v>1.4E-2</v>
      </c>
      <c r="L162" s="550">
        <v>2.7E-2</v>
      </c>
      <c r="M162" s="551">
        <v>1</v>
      </c>
      <c r="N162" s="271"/>
    </row>
    <row r="163" spans="2:14" ht="14.5">
      <c r="B163" s="862" t="s">
        <v>224</v>
      </c>
      <c r="C163" s="553">
        <v>297</v>
      </c>
      <c r="D163" s="553">
        <v>81</v>
      </c>
      <c r="E163" s="553">
        <v>213</v>
      </c>
      <c r="F163" s="553">
        <v>416</v>
      </c>
      <c r="G163" s="553">
        <v>283</v>
      </c>
      <c r="H163" s="553">
        <v>97</v>
      </c>
      <c r="I163" s="553">
        <v>224</v>
      </c>
      <c r="J163" s="553">
        <v>416</v>
      </c>
      <c r="K163" s="553">
        <v>50</v>
      </c>
      <c r="L163" s="553">
        <v>38</v>
      </c>
      <c r="M163" s="549">
        <v>2115</v>
      </c>
      <c r="N163" s="271"/>
    </row>
    <row r="164" spans="2:14" ht="14.5">
      <c r="B164" s="863"/>
      <c r="C164" s="550">
        <v>0.14042553191489363</v>
      </c>
      <c r="D164" s="550">
        <v>3.8297872340425532E-2</v>
      </c>
      <c r="E164" s="550">
        <v>0.10070921985815603</v>
      </c>
      <c r="F164" s="550">
        <v>0.19669030732860521</v>
      </c>
      <c r="G164" s="550">
        <v>0.13380614657210402</v>
      </c>
      <c r="H164" s="550">
        <v>4.5862884160756498E-2</v>
      </c>
      <c r="I164" s="550">
        <v>0.10591016548463357</v>
      </c>
      <c r="J164" s="550">
        <v>0.19669030732860521</v>
      </c>
      <c r="K164" s="550">
        <v>2.3640661938534278E-2</v>
      </c>
      <c r="L164" s="550">
        <v>1.7966903073286054E-2</v>
      </c>
      <c r="M164" s="551">
        <v>1</v>
      </c>
      <c r="N164" s="271"/>
    </row>
    <row r="165" spans="2:14" ht="14.5">
      <c r="B165" s="862" t="s">
        <v>225</v>
      </c>
      <c r="C165" s="553">
        <v>374</v>
      </c>
      <c r="D165" s="553">
        <v>103</v>
      </c>
      <c r="E165" s="553">
        <v>190</v>
      </c>
      <c r="F165" s="553">
        <v>140</v>
      </c>
      <c r="G165" s="553">
        <v>501</v>
      </c>
      <c r="H165" s="553">
        <v>177</v>
      </c>
      <c r="I165" s="553">
        <v>215</v>
      </c>
      <c r="J165" s="553">
        <v>221</v>
      </c>
      <c r="K165" s="553">
        <v>19</v>
      </c>
      <c r="L165" s="553">
        <v>19</v>
      </c>
      <c r="M165" s="549">
        <v>1959</v>
      </c>
      <c r="N165" s="271"/>
    </row>
    <row r="166" spans="2:14" ht="14.5">
      <c r="B166" s="863"/>
      <c r="C166" s="550">
        <v>0.19091373149566104</v>
      </c>
      <c r="D166" s="550">
        <v>5.2577845839714137E-2</v>
      </c>
      <c r="E166" s="550">
        <v>9.6988259315977543E-2</v>
      </c>
      <c r="F166" s="550">
        <v>7.1465033180193982E-2</v>
      </c>
      <c r="G166" s="550">
        <v>0.2557427258805513</v>
      </c>
      <c r="H166" s="550">
        <v>9.0352220520673807E-2</v>
      </c>
      <c r="I166" s="550">
        <v>0.10974987238386932</v>
      </c>
      <c r="J166" s="550">
        <v>0.11281265952016335</v>
      </c>
      <c r="K166" s="550">
        <v>9.6988259315977533E-3</v>
      </c>
      <c r="L166" s="550">
        <v>9.6988259315977533E-3</v>
      </c>
      <c r="M166" s="551">
        <v>1</v>
      </c>
      <c r="N166" s="271"/>
    </row>
    <row r="167" spans="2:14">
      <c r="B167" s="862" t="s">
        <v>226</v>
      </c>
      <c r="C167" s="553">
        <v>1436</v>
      </c>
      <c r="D167" s="553">
        <v>374</v>
      </c>
      <c r="E167" s="553">
        <v>24</v>
      </c>
      <c r="F167" s="553">
        <v>403</v>
      </c>
      <c r="G167" s="553">
        <v>2627</v>
      </c>
      <c r="H167" s="553">
        <v>785</v>
      </c>
      <c r="I167" s="553">
        <v>44</v>
      </c>
      <c r="J167" s="553">
        <v>664</v>
      </c>
      <c r="K167" s="553">
        <v>220</v>
      </c>
      <c r="L167" s="553">
        <v>462</v>
      </c>
      <c r="M167" s="549">
        <v>7039</v>
      </c>
    </row>
    <row r="168" spans="2:14">
      <c r="B168" s="863"/>
      <c r="C168" s="550">
        <v>0.20400625088791022</v>
      </c>
      <c r="D168" s="550">
        <v>5.313254723682341E-2</v>
      </c>
      <c r="E168" s="550">
        <v>3.4095752237533741E-3</v>
      </c>
      <c r="F168" s="550">
        <v>5.7252450632192073E-2</v>
      </c>
      <c r="G168" s="550">
        <v>0.37320642136667143</v>
      </c>
      <c r="H168" s="550">
        <v>0.11152152294359995</v>
      </c>
      <c r="I168" s="550">
        <v>6.2508879102145193E-3</v>
      </c>
      <c r="J168" s="550">
        <v>9.4331581190510022E-2</v>
      </c>
      <c r="K168" s="550">
        <v>3.1254439551072592E-2</v>
      </c>
      <c r="L168" s="550">
        <v>6.5634323057252447E-2</v>
      </c>
      <c r="M168" s="551">
        <v>1</v>
      </c>
    </row>
    <row r="169" spans="2:14" ht="13" thickBot="1">
      <c r="B169" s="865" t="s">
        <v>228</v>
      </c>
      <c r="C169" s="553">
        <v>1975</v>
      </c>
      <c r="D169" s="553">
        <v>553</v>
      </c>
      <c r="E169" s="553">
        <v>836</v>
      </c>
      <c r="F169" s="553">
        <v>909</v>
      </c>
      <c r="G169" s="553">
        <v>3225</v>
      </c>
      <c r="H169" s="553">
        <v>1031</v>
      </c>
      <c r="I169" s="553">
        <v>1134</v>
      </c>
      <c r="J169" s="553">
        <v>1175</v>
      </c>
      <c r="K169" s="553">
        <v>96</v>
      </c>
      <c r="L169" s="553">
        <v>106</v>
      </c>
      <c r="M169" s="549">
        <v>11040</v>
      </c>
    </row>
    <row r="170" spans="2:14" ht="13.5" thickTop="1" thickBot="1">
      <c r="B170" s="866"/>
      <c r="C170" s="552">
        <v>0.17889492753623187</v>
      </c>
      <c r="D170" s="552">
        <v>5.0090579710144925E-2</v>
      </c>
      <c r="E170" s="552">
        <v>7.5724637681159418E-2</v>
      </c>
      <c r="F170" s="552">
        <v>8.2336956521739127E-2</v>
      </c>
      <c r="G170" s="552">
        <v>0.2921195652173913</v>
      </c>
      <c r="H170" s="552">
        <v>9.3387681159420297E-2</v>
      </c>
      <c r="I170" s="552">
        <v>0.10271739130434783</v>
      </c>
      <c r="J170" s="552">
        <v>0.10643115942028986</v>
      </c>
      <c r="K170" s="552">
        <v>8.6956521739130436E-3</v>
      </c>
      <c r="L170" s="552">
        <v>9.6014492753623195E-3</v>
      </c>
      <c r="M170" s="551">
        <v>1</v>
      </c>
    </row>
    <row r="171" spans="2:14" ht="13" customHeight="1">
      <c r="B171" s="271"/>
      <c r="C171" s="271"/>
      <c r="D171" s="271"/>
      <c r="E171" s="271"/>
      <c r="F171" s="271"/>
      <c r="G171" s="271"/>
      <c r="H171" s="271"/>
      <c r="I171" s="271"/>
      <c r="J171" s="271"/>
      <c r="K171" s="271"/>
      <c r="L171" s="271"/>
      <c r="M171" s="271"/>
    </row>
    <row r="172" spans="2:14" ht="12.5" customHeight="1" thickBot="1">
      <c r="B172" s="271"/>
      <c r="C172" s="271"/>
      <c r="D172" s="271"/>
      <c r="E172" s="271"/>
      <c r="F172" s="271"/>
      <c r="G172" s="271"/>
      <c r="H172" s="271"/>
      <c r="I172" s="271"/>
      <c r="J172" s="271"/>
      <c r="K172" s="271"/>
      <c r="L172" s="271"/>
      <c r="M172" s="271"/>
    </row>
    <row r="173" spans="2:14" ht="15" customHeight="1" thickTop="1">
      <c r="B173" s="59" t="s">
        <v>235</v>
      </c>
      <c r="C173" s="857" t="s">
        <v>132</v>
      </c>
      <c r="D173" s="857"/>
      <c r="E173" s="857"/>
      <c r="F173" s="857"/>
      <c r="G173" s="857" t="s">
        <v>130</v>
      </c>
      <c r="H173" s="857"/>
      <c r="I173" s="857"/>
      <c r="J173" s="857"/>
      <c r="K173" s="857" t="s">
        <v>245</v>
      </c>
      <c r="L173" s="857"/>
      <c r="M173" s="271"/>
    </row>
    <row r="174" spans="2:14" ht="14.5">
      <c r="B174" s="49"/>
      <c r="C174" s="63" t="s">
        <v>218</v>
      </c>
      <c r="D174" s="63" t="s">
        <v>219</v>
      </c>
      <c r="E174" s="63" t="s">
        <v>220</v>
      </c>
      <c r="F174" s="63" t="s">
        <v>221</v>
      </c>
      <c r="G174" s="63" t="s">
        <v>218</v>
      </c>
      <c r="H174" s="63" t="s">
        <v>219</v>
      </c>
      <c r="I174" s="63" t="s">
        <v>220</v>
      </c>
      <c r="J174" s="63" t="s">
        <v>221</v>
      </c>
      <c r="K174" s="63" t="s">
        <v>132</v>
      </c>
      <c r="L174" s="63" t="s">
        <v>130</v>
      </c>
      <c r="M174" s="271"/>
    </row>
    <row r="175" spans="2:14" ht="14.5">
      <c r="B175" s="276" t="s">
        <v>222</v>
      </c>
      <c r="C175" s="554">
        <v>-4.7619047619047616E-2</v>
      </c>
      <c r="D175" s="554">
        <v>3.8095238095238099E-2</v>
      </c>
      <c r="E175" s="554">
        <v>1.9047619047619049E-2</v>
      </c>
      <c r="F175" s="554">
        <v>-7.6190476190476142E-2</v>
      </c>
      <c r="G175" s="554">
        <v>1.428571428571429E-2</v>
      </c>
      <c r="H175" s="554">
        <v>3.3333333333333333E-2</v>
      </c>
      <c r="I175" s="554">
        <v>4.7619047619047623E-3</v>
      </c>
      <c r="J175" s="554">
        <v>9.5238095238095247E-3</v>
      </c>
      <c r="K175" s="554">
        <v>4.7619047619047623E-3</v>
      </c>
      <c r="L175" s="550">
        <v>0</v>
      </c>
      <c r="M175" s="271"/>
    </row>
    <row r="176" spans="2:14" ht="14.5">
      <c r="B176" s="276" t="s">
        <v>223</v>
      </c>
      <c r="C176" s="554">
        <v>-4.4024211436520168E-2</v>
      </c>
      <c r="D176" s="554">
        <v>-5.5641189518403078E-4</v>
      </c>
      <c r="E176" s="554">
        <v>2.5008458964622726E-2</v>
      </c>
      <c r="F176" s="554">
        <v>1.6917929245460372E-2</v>
      </c>
      <c r="G176" s="554">
        <v>-3.2828301815857747E-2</v>
      </c>
      <c r="H176" s="554">
        <v>-1.5669762021128616E-2</v>
      </c>
      <c r="I176" s="554">
        <v>2.8647693522312875E-2</v>
      </c>
      <c r="J176" s="554">
        <v>-2.8722884318959363E-3</v>
      </c>
      <c r="K176" s="554">
        <v>1.5113350125944584E-2</v>
      </c>
      <c r="L176" s="550">
        <v>1.026354374224595E-2</v>
      </c>
      <c r="M176" s="271"/>
    </row>
    <row r="177" spans="1:13" ht="14.5">
      <c r="B177" s="276" t="s">
        <v>224</v>
      </c>
      <c r="C177" s="554">
        <v>-3.2173200410801156E-2</v>
      </c>
      <c r="D177" s="554">
        <v>-5.0955942612321975E-3</v>
      </c>
      <c r="E177" s="554">
        <v>-5.0928279234139368E-3</v>
      </c>
      <c r="F177" s="554">
        <v>-2.8677702049278997E-4</v>
      </c>
      <c r="G177" s="554">
        <v>-1.1976398527847237E-2</v>
      </c>
      <c r="H177" s="554">
        <v>3.1582356758451391E-5</v>
      </c>
      <c r="I177" s="554">
        <v>2.0098366362254247E-2</v>
      </c>
      <c r="J177" s="554">
        <v>1.0927264910272683E-2</v>
      </c>
      <c r="K177" s="554">
        <v>1.2914187048236863E-2</v>
      </c>
      <c r="L177" s="550">
        <v>1.0653397466265088E-2</v>
      </c>
      <c r="M177" s="271"/>
    </row>
    <row r="178" spans="1:13" ht="14.5">
      <c r="B178" s="276" t="s">
        <v>236</v>
      </c>
      <c r="C178" s="554">
        <v>-1.5216076196646638E-2</v>
      </c>
      <c r="D178" s="554">
        <v>-9.0773108336278385E-4</v>
      </c>
      <c r="E178" s="554">
        <v>1.4055567008285239E-2</v>
      </c>
      <c r="F178" s="554">
        <v>-1.2068620665959859E-2</v>
      </c>
      <c r="G178" s="554">
        <v>1.0550418188243621E-2</v>
      </c>
      <c r="H178" s="554">
        <v>-6.4025871716338889E-3</v>
      </c>
      <c r="I178" s="554">
        <v>1.1192180076177019E-2</v>
      </c>
      <c r="J178" s="554">
        <v>-8.5815712490674156E-3</v>
      </c>
      <c r="K178" s="554">
        <v>4.2901720854439072E-3</v>
      </c>
      <c r="L178" s="550">
        <v>3.0882490085208303E-3</v>
      </c>
      <c r="M178" s="271"/>
    </row>
    <row r="179" spans="1:13" ht="14.5">
      <c r="B179" s="276" t="s">
        <v>226</v>
      </c>
      <c r="C179" s="554">
        <v>-2.2016886318209944E-2</v>
      </c>
      <c r="D179" s="554">
        <v>-5.2080423887519087E-3</v>
      </c>
      <c r="E179" s="554">
        <v>-5.592616305215159E-2</v>
      </c>
      <c r="F179" s="554">
        <v>-3.4516170379161465E-3</v>
      </c>
      <c r="G179" s="554">
        <v>5.4136885354729658E-2</v>
      </c>
      <c r="H179" s="554">
        <v>1.1509083585470828E-2</v>
      </c>
      <c r="I179" s="554">
        <v>-7.8585534530387538E-2</v>
      </c>
      <c r="J179" s="554">
        <v>9.992733075072785E-3</v>
      </c>
      <c r="K179" s="554">
        <v>2.6776270624589198E-2</v>
      </c>
      <c r="L179" s="550">
        <v>6.2773270687554727E-2</v>
      </c>
      <c r="M179" s="271"/>
    </row>
    <row r="180" spans="1:13" ht="15" thickBot="1">
      <c r="B180" s="351" t="s">
        <v>228</v>
      </c>
      <c r="C180" s="555">
        <v>-3.1731258422022401E-2</v>
      </c>
      <c r="D180" s="555">
        <v>-4.3603731815306801E-3</v>
      </c>
      <c r="E180" s="555">
        <v>4.938398921981127E-3</v>
      </c>
      <c r="F180" s="555">
        <v>-1.369472403267058E-2</v>
      </c>
      <c r="G180" s="555">
        <v>1.8874783433710074E-2</v>
      </c>
      <c r="H180" s="555">
        <v>5.1111363198856063E-3</v>
      </c>
      <c r="I180" s="555">
        <v>1.6255878227868989E-2</v>
      </c>
      <c r="J180" s="555">
        <v>-3.625766575915082E-3</v>
      </c>
      <c r="K180" s="555">
        <v>3.0855539971949512E-3</v>
      </c>
      <c r="L180" s="555">
        <v>5.1463713114979518E-3</v>
      </c>
      <c r="M180" s="274"/>
    </row>
    <row r="181" spans="1:13" ht="14.5">
      <c r="B181" s="271"/>
      <c r="C181" s="271"/>
      <c r="D181" s="271"/>
      <c r="E181" s="271"/>
      <c r="F181" s="271"/>
      <c r="G181" s="271"/>
      <c r="H181" s="271"/>
      <c r="I181" s="271"/>
      <c r="J181" s="271"/>
      <c r="K181" s="271"/>
      <c r="L181" s="271"/>
      <c r="M181" s="271"/>
    </row>
    <row r="182" spans="1:13" ht="18.649999999999999" customHeight="1">
      <c r="A182" s="146"/>
      <c r="B182" s="856" t="s">
        <v>249</v>
      </c>
      <c r="C182" s="856"/>
      <c r="D182" s="856"/>
      <c r="E182" s="856"/>
      <c r="F182" s="856"/>
      <c r="G182" s="856"/>
      <c r="H182" s="856"/>
      <c r="I182" s="856"/>
      <c r="J182" s="856"/>
      <c r="K182" s="856"/>
      <c r="L182" s="856"/>
      <c r="M182" s="856"/>
    </row>
    <row r="183" spans="1:13" ht="20.149999999999999" customHeight="1" thickBot="1">
      <c r="B183" s="324" t="s">
        <v>250</v>
      </c>
      <c r="C183" s="324"/>
      <c r="D183" s="324"/>
      <c r="E183" s="324"/>
      <c r="F183" s="324"/>
      <c r="G183" s="324"/>
      <c r="H183" s="324"/>
      <c r="I183" s="324"/>
      <c r="J183" s="75"/>
      <c r="K183" s="75"/>
      <c r="L183" s="75"/>
    </row>
    <row r="184" spans="1:13" ht="13" customHeight="1" thickTop="1">
      <c r="B184" s="59"/>
      <c r="C184" s="857" t="s">
        <v>251</v>
      </c>
      <c r="D184" s="857"/>
      <c r="E184" s="857"/>
      <c r="F184" s="857" t="s">
        <v>252</v>
      </c>
      <c r="G184" s="857"/>
      <c r="H184" s="857"/>
      <c r="I184" s="102" t="s">
        <v>253</v>
      </c>
      <c r="J184" s="75"/>
      <c r="K184" s="75"/>
      <c r="L184" s="75"/>
    </row>
    <row r="185" spans="1:13" ht="25">
      <c r="B185" s="82"/>
      <c r="C185" s="83" t="s">
        <v>254</v>
      </c>
      <c r="D185" s="83" t="s">
        <v>255</v>
      </c>
      <c r="E185" s="83" t="s">
        <v>256</v>
      </c>
      <c r="F185" s="83" t="s">
        <v>254</v>
      </c>
      <c r="G185" s="83" t="s">
        <v>255</v>
      </c>
      <c r="H185" s="83" t="s">
        <v>256</v>
      </c>
      <c r="I185" s="83" t="s">
        <v>254</v>
      </c>
      <c r="J185" s="75"/>
      <c r="K185" s="75"/>
      <c r="L185" s="75"/>
    </row>
    <row r="186" spans="1:13">
      <c r="B186" s="51" t="s">
        <v>257</v>
      </c>
      <c r="C186" s="205">
        <v>0</v>
      </c>
      <c r="D186" s="219">
        <v>0</v>
      </c>
      <c r="E186" s="219">
        <v>33</v>
      </c>
      <c r="F186" s="205">
        <v>0</v>
      </c>
      <c r="G186" s="219">
        <v>0</v>
      </c>
      <c r="H186" s="219">
        <v>21</v>
      </c>
      <c r="I186" s="205">
        <v>0</v>
      </c>
      <c r="J186" s="78"/>
      <c r="K186" s="78"/>
      <c r="L186" s="78"/>
    </row>
    <row r="187" spans="1:13">
      <c r="B187" s="51" t="s">
        <v>258</v>
      </c>
      <c r="C187" s="205">
        <v>4.0000000000000001E-3</v>
      </c>
      <c r="D187" s="219">
        <v>1</v>
      </c>
      <c r="E187" s="219">
        <v>274</v>
      </c>
      <c r="F187" s="205">
        <v>3.0000000000000001E-3</v>
      </c>
      <c r="G187" s="219">
        <v>1</v>
      </c>
      <c r="H187" s="219">
        <v>310</v>
      </c>
      <c r="I187" s="205">
        <v>0</v>
      </c>
    </row>
    <row r="188" spans="1:13">
      <c r="B188" s="51" t="s">
        <v>259</v>
      </c>
      <c r="C188" s="205">
        <v>1.0999999999999999E-2</v>
      </c>
      <c r="D188" s="219">
        <v>19</v>
      </c>
      <c r="E188" s="219">
        <v>1774</v>
      </c>
      <c r="F188" s="205">
        <v>1.7000000000000001E-2</v>
      </c>
      <c r="G188" s="219">
        <v>31</v>
      </c>
      <c r="H188" s="219" t="s">
        <v>260</v>
      </c>
      <c r="I188" s="205">
        <v>6.0000000000000001E-3</v>
      </c>
    </row>
    <row r="189" spans="1:13">
      <c r="B189" s="51" t="s">
        <v>261</v>
      </c>
      <c r="C189" s="205">
        <v>1.2999999999999999E-2</v>
      </c>
      <c r="D189" s="219">
        <v>20</v>
      </c>
      <c r="E189" s="219">
        <v>1518</v>
      </c>
      <c r="F189" s="205">
        <v>1.4E-2</v>
      </c>
      <c r="G189" s="219">
        <v>23</v>
      </c>
      <c r="H189" s="219" t="s">
        <v>262</v>
      </c>
      <c r="I189" s="205">
        <v>1E-3</v>
      </c>
    </row>
    <row r="190" spans="1:13">
      <c r="B190" s="51" t="s">
        <v>226</v>
      </c>
      <c r="C190" s="205">
        <v>1.9E-2</v>
      </c>
      <c r="D190" s="219">
        <v>141</v>
      </c>
      <c r="E190" s="219">
        <v>7265</v>
      </c>
      <c r="F190" s="205">
        <v>1.2999999999999999E-2</v>
      </c>
      <c r="G190" s="219">
        <v>99</v>
      </c>
      <c r="H190" s="219" t="s">
        <v>263</v>
      </c>
      <c r="I190" s="205">
        <v>-6.0000000000000001E-3</v>
      </c>
      <c r="J190" s="71"/>
      <c r="K190" s="203"/>
    </row>
    <row r="191" spans="1:13" ht="13" thickBot="1">
      <c r="B191" s="346" t="s">
        <v>264</v>
      </c>
      <c r="C191" s="347">
        <v>1.9E-2</v>
      </c>
      <c r="D191" s="348">
        <v>181</v>
      </c>
      <c r="E191" s="348">
        <f>SUM(E186:E190)</f>
        <v>10864</v>
      </c>
      <c r="F191" s="347">
        <v>1.4E-2</v>
      </c>
      <c r="G191" s="348">
        <v>154</v>
      </c>
      <c r="H191" s="350" t="s">
        <v>265</v>
      </c>
      <c r="I191" s="347">
        <v>-3.0000000000000001E-3</v>
      </c>
    </row>
    <row r="193" spans="2:9" ht="20.149999999999999" customHeight="1" thickBot="1">
      <c r="B193" s="324" t="s">
        <v>266</v>
      </c>
      <c r="C193" s="324"/>
      <c r="D193" s="324"/>
      <c r="E193" s="324"/>
      <c r="F193" s="324"/>
      <c r="G193" s="324"/>
      <c r="H193" s="324"/>
      <c r="I193" s="324"/>
    </row>
    <row r="194" spans="2:9" ht="13" customHeight="1" thickTop="1">
      <c r="B194" s="59"/>
      <c r="C194" s="857" t="s">
        <v>251</v>
      </c>
      <c r="D194" s="857"/>
      <c r="E194" s="857"/>
      <c r="F194" s="857" t="s">
        <v>252</v>
      </c>
      <c r="G194" s="857"/>
      <c r="H194" s="857"/>
      <c r="I194" s="102" t="s">
        <v>253</v>
      </c>
    </row>
    <row r="195" spans="2:9" ht="25">
      <c r="B195" s="82"/>
      <c r="C195" s="83" t="s">
        <v>254</v>
      </c>
      <c r="D195" s="83" t="s">
        <v>255</v>
      </c>
      <c r="E195" s="83" t="s">
        <v>256</v>
      </c>
      <c r="F195" s="83" t="s">
        <v>254</v>
      </c>
      <c r="G195" s="83" t="s">
        <v>255</v>
      </c>
      <c r="H195" s="83" t="s">
        <v>256</v>
      </c>
      <c r="I195" s="83" t="s">
        <v>254</v>
      </c>
    </row>
    <row r="196" spans="2:9">
      <c r="B196" s="51" t="s">
        <v>257</v>
      </c>
      <c r="C196" s="205">
        <v>0</v>
      </c>
      <c r="D196" s="219">
        <v>0</v>
      </c>
      <c r="E196" s="219">
        <v>33</v>
      </c>
      <c r="F196" s="205">
        <v>0</v>
      </c>
      <c r="G196" s="219">
        <v>0</v>
      </c>
      <c r="H196" s="219">
        <v>20</v>
      </c>
      <c r="I196" s="205">
        <v>0</v>
      </c>
    </row>
    <row r="197" spans="2:9">
      <c r="B197" s="51" t="s">
        <v>258</v>
      </c>
      <c r="C197" s="205">
        <v>7.0000000000000001E-3</v>
      </c>
      <c r="D197" s="219">
        <v>2</v>
      </c>
      <c r="E197" s="219">
        <v>306</v>
      </c>
      <c r="F197" s="205">
        <v>6.0000000000000001E-3</v>
      </c>
      <c r="G197" s="219">
        <v>2</v>
      </c>
      <c r="H197" s="219">
        <v>350</v>
      </c>
      <c r="I197" s="205">
        <v>-1E-3</v>
      </c>
    </row>
    <row r="198" spans="2:9">
      <c r="B198" s="51" t="s">
        <v>259</v>
      </c>
      <c r="C198" s="205">
        <v>1.2E-2</v>
      </c>
      <c r="D198" s="219">
        <v>22</v>
      </c>
      <c r="E198" s="219">
        <v>1849</v>
      </c>
      <c r="F198" s="205">
        <v>8.9999999999999993E-3</v>
      </c>
      <c r="G198" s="219">
        <v>18</v>
      </c>
      <c r="H198" s="219">
        <v>1957</v>
      </c>
      <c r="I198" s="205">
        <v>-3.0000000000000001E-3</v>
      </c>
    </row>
    <row r="199" spans="2:9">
      <c r="B199" s="51" t="s">
        <v>261</v>
      </c>
      <c r="C199" s="205">
        <v>1.4999999999999999E-2</v>
      </c>
      <c r="D199" s="219">
        <v>24</v>
      </c>
      <c r="E199" s="219">
        <v>1558</v>
      </c>
      <c r="F199" s="205">
        <v>7.0000000000000001E-3</v>
      </c>
      <c r="G199" s="219">
        <v>12</v>
      </c>
      <c r="H199" s="219">
        <v>1701</v>
      </c>
      <c r="I199" s="205">
        <v>-8.0000000000000002E-3</v>
      </c>
    </row>
    <row r="200" spans="2:9">
      <c r="B200" s="51" t="s">
        <v>226</v>
      </c>
      <c r="C200" s="205">
        <v>0.02</v>
      </c>
      <c r="D200" s="219">
        <v>152</v>
      </c>
      <c r="E200" s="220">
        <v>7494</v>
      </c>
      <c r="F200" s="205">
        <v>7.0000000000000001E-3</v>
      </c>
      <c r="G200" s="219">
        <v>51</v>
      </c>
      <c r="H200" s="219">
        <v>7319</v>
      </c>
      <c r="I200" s="205">
        <v>-1.2999999999999999E-2</v>
      </c>
    </row>
    <row r="201" spans="2:9" ht="13" thickBot="1">
      <c r="B201" s="346" t="s">
        <v>264</v>
      </c>
      <c r="C201" s="347">
        <v>1.7999999999999999E-2</v>
      </c>
      <c r="D201" s="348">
        <f>SUM(D196:D200)</f>
        <v>200</v>
      </c>
      <c r="E201" s="349">
        <f>SUM(E196:E200)</f>
        <v>11240</v>
      </c>
      <c r="F201" s="347">
        <v>7.0000000000000001E-3</v>
      </c>
      <c r="G201" s="348">
        <v>83</v>
      </c>
      <c r="H201" s="350">
        <v>11347</v>
      </c>
      <c r="I201" s="347">
        <v>-0.01</v>
      </c>
    </row>
    <row r="203" spans="2:9" ht="20.149999999999999" customHeight="1" thickBot="1">
      <c r="B203" s="324" t="s">
        <v>267</v>
      </c>
      <c r="C203" s="324"/>
      <c r="D203" s="324"/>
      <c r="E203" s="324"/>
      <c r="F203" s="324"/>
      <c r="G203" s="324"/>
      <c r="H203" s="324"/>
      <c r="I203" s="324"/>
    </row>
    <row r="204" spans="2:9" ht="12.65" customHeight="1" thickTop="1">
      <c r="B204" s="59"/>
      <c r="C204" s="857" t="s">
        <v>251</v>
      </c>
      <c r="D204" s="857"/>
      <c r="E204" s="857"/>
      <c r="F204" s="857" t="s">
        <v>252</v>
      </c>
      <c r="G204" s="857"/>
      <c r="H204" s="857"/>
      <c r="I204" s="102" t="s">
        <v>253</v>
      </c>
    </row>
    <row r="205" spans="2:9" ht="25">
      <c r="B205" s="82"/>
      <c r="C205" s="83" t="s">
        <v>254</v>
      </c>
      <c r="D205" s="83" t="s">
        <v>255</v>
      </c>
      <c r="E205" s="83" t="s">
        <v>256</v>
      </c>
      <c r="F205" s="83" t="s">
        <v>254</v>
      </c>
      <c r="G205" s="83" t="s">
        <v>255</v>
      </c>
      <c r="H205" s="83" t="s">
        <v>256</v>
      </c>
      <c r="I205" s="83" t="s">
        <v>254</v>
      </c>
    </row>
    <row r="206" spans="2:9">
      <c r="B206" s="51" t="s">
        <v>257</v>
      </c>
      <c r="C206" s="205">
        <v>0</v>
      </c>
      <c r="D206" s="219">
        <v>0</v>
      </c>
      <c r="E206" s="219">
        <v>35</v>
      </c>
      <c r="F206" s="205">
        <v>0</v>
      </c>
      <c r="G206" s="219">
        <v>0</v>
      </c>
      <c r="H206" s="219">
        <v>29</v>
      </c>
      <c r="I206" s="205">
        <v>0</v>
      </c>
    </row>
    <row r="207" spans="2:9">
      <c r="B207" s="51" t="s">
        <v>258</v>
      </c>
      <c r="C207" s="205">
        <v>6.1728395061728392E-3</v>
      </c>
      <c r="D207" s="219">
        <v>2</v>
      </c>
      <c r="E207" s="219">
        <v>324</v>
      </c>
      <c r="F207" s="205">
        <v>5.6338028169014088E-3</v>
      </c>
      <c r="G207" s="219">
        <v>2</v>
      </c>
      <c r="H207" s="219">
        <v>355</v>
      </c>
      <c r="I207" s="205">
        <v>-5.3903668927143041E-4</v>
      </c>
    </row>
    <row r="208" spans="2:9">
      <c r="B208" s="51" t="s">
        <v>259</v>
      </c>
      <c r="C208" s="205">
        <v>1.2926577042399173E-2</v>
      </c>
      <c r="D208" s="219">
        <v>25</v>
      </c>
      <c r="E208" s="219">
        <v>1934</v>
      </c>
      <c r="F208" s="205">
        <v>8.771929824561403E-3</v>
      </c>
      <c r="G208" s="219">
        <v>18</v>
      </c>
      <c r="H208" s="219">
        <v>2052</v>
      </c>
      <c r="I208" s="205">
        <v>-4.1546472178377696E-3</v>
      </c>
    </row>
    <row r="209" spans="2:13">
      <c r="B209" s="51" t="s">
        <v>261</v>
      </c>
      <c r="C209" s="205">
        <v>1.6119032858028518E-2</v>
      </c>
      <c r="D209" s="219">
        <v>26</v>
      </c>
      <c r="E209" s="219">
        <v>1613</v>
      </c>
      <c r="F209" s="205">
        <v>7.7864293659621799E-3</v>
      </c>
      <c r="G209" s="219">
        <v>14</v>
      </c>
      <c r="H209" s="219">
        <v>1798</v>
      </c>
      <c r="I209" s="205">
        <v>-8.3326034920663383E-3</v>
      </c>
    </row>
    <row r="210" spans="2:13">
      <c r="B210" s="51" t="s">
        <v>226</v>
      </c>
      <c r="C210" s="205">
        <v>2.208731593903384E-2</v>
      </c>
      <c r="D210" s="219">
        <v>171</v>
      </c>
      <c r="E210" s="219">
        <v>7742</v>
      </c>
      <c r="F210" s="205">
        <v>7.5515538774324721E-3</v>
      </c>
      <c r="G210" s="219">
        <v>52</v>
      </c>
      <c r="H210" s="219">
        <v>6886</v>
      </c>
      <c r="I210" s="205">
        <v>-1.4535762061601367E-2</v>
      </c>
    </row>
    <row r="211" spans="2:13" ht="13" thickBot="1">
      <c r="B211" s="346" t="s">
        <v>264</v>
      </c>
      <c r="C211" s="347">
        <v>1.9230769230769232E-2</v>
      </c>
      <c r="D211" s="348">
        <v>224</v>
      </c>
      <c r="E211" s="349">
        <v>11648</v>
      </c>
      <c r="F211" s="347">
        <v>7.7338129496402879E-3</v>
      </c>
      <c r="G211" s="348">
        <v>86</v>
      </c>
      <c r="H211" s="350">
        <v>11120</v>
      </c>
      <c r="I211" s="347">
        <v>-1.1496956281128944E-2</v>
      </c>
    </row>
    <row r="213" spans="2:13" ht="20.149999999999999" customHeight="1" thickBot="1">
      <c r="B213" s="324" t="s">
        <v>268</v>
      </c>
      <c r="C213" s="324"/>
      <c r="D213" s="324"/>
      <c r="E213" s="324"/>
      <c r="F213" s="324"/>
      <c r="G213" s="324"/>
      <c r="H213" s="324"/>
      <c r="I213" s="324"/>
    </row>
    <row r="214" spans="2:13" ht="12.65" customHeight="1" thickTop="1">
      <c r="B214" s="59"/>
      <c r="C214" s="857" t="s">
        <v>251</v>
      </c>
      <c r="D214" s="857"/>
      <c r="E214" s="857"/>
      <c r="F214" s="857" t="s">
        <v>252</v>
      </c>
      <c r="G214" s="857"/>
      <c r="H214" s="857"/>
      <c r="I214" s="102" t="s">
        <v>253</v>
      </c>
    </row>
    <row r="215" spans="2:13" ht="25">
      <c r="B215" s="82"/>
      <c r="C215" s="83" t="s">
        <v>254</v>
      </c>
      <c r="D215" s="83" t="s">
        <v>255</v>
      </c>
      <c r="E215" s="83" t="s">
        <v>256</v>
      </c>
      <c r="F215" s="83" t="s">
        <v>254</v>
      </c>
      <c r="G215" s="83" t="s">
        <v>255</v>
      </c>
      <c r="H215" s="83" t="s">
        <v>256</v>
      </c>
      <c r="I215" s="83" t="s">
        <v>254</v>
      </c>
    </row>
    <row r="216" spans="2:13">
      <c r="B216" s="51" t="s">
        <v>257</v>
      </c>
      <c r="C216" s="550">
        <v>0</v>
      </c>
      <c r="D216" s="556">
        <v>0</v>
      </c>
      <c r="E216" s="556">
        <v>35</v>
      </c>
      <c r="F216" s="550">
        <v>0</v>
      </c>
      <c r="G216" s="556">
        <v>0</v>
      </c>
      <c r="H216" s="556">
        <v>30</v>
      </c>
      <c r="I216" s="550">
        <v>0</v>
      </c>
    </row>
    <row r="217" spans="2:13">
      <c r="B217" s="51" t="s">
        <v>258</v>
      </c>
      <c r="C217" s="550">
        <v>5.9701492537313433E-3</v>
      </c>
      <c r="D217" s="556">
        <v>2</v>
      </c>
      <c r="E217" s="556">
        <v>335</v>
      </c>
      <c r="F217" s="550">
        <v>7.556675062972292E-3</v>
      </c>
      <c r="G217" s="556">
        <v>3</v>
      </c>
      <c r="H217" s="556">
        <v>370</v>
      </c>
      <c r="I217" s="550">
        <v>-1.5865258092409486E-3</v>
      </c>
    </row>
    <row r="218" spans="2:13">
      <c r="B218" s="51" t="s">
        <v>259</v>
      </c>
      <c r="C218" s="550">
        <v>1.2676743052169674E-2</v>
      </c>
      <c r="D218" s="556">
        <v>26</v>
      </c>
      <c r="E218" s="556">
        <v>2051</v>
      </c>
      <c r="F218" s="550">
        <v>7.0921985815602835E-3</v>
      </c>
      <c r="G218" s="556">
        <v>15</v>
      </c>
      <c r="H218" s="556">
        <v>2115</v>
      </c>
      <c r="I218" s="550">
        <v>5.5845444706093903E-3</v>
      </c>
    </row>
    <row r="219" spans="2:13">
      <c r="B219" s="51" t="s">
        <v>261</v>
      </c>
      <c r="C219" s="550">
        <v>1.7427884615384616E-2</v>
      </c>
      <c r="D219" s="556">
        <v>29</v>
      </c>
      <c r="E219" s="556">
        <v>1664</v>
      </c>
      <c r="F219" s="550">
        <v>7.656967840735069E-3</v>
      </c>
      <c r="G219" s="556">
        <v>16</v>
      </c>
      <c r="H219" s="556">
        <v>1959</v>
      </c>
      <c r="I219" s="550">
        <v>9.7709167746495469E-3</v>
      </c>
    </row>
    <row r="220" spans="2:13">
      <c r="B220" s="51" t="s">
        <v>226</v>
      </c>
      <c r="C220" s="550">
        <v>2.2888418957581789E-2</v>
      </c>
      <c r="D220" s="556">
        <v>184</v>
      </c>
      <c r="E220" s="556">
        <v>8039</v>
      </c>
      <c r="F220" s="550">
        <v>8.0977411564142638E-3</v>
      </c>
      <c r="G220" s="556">
        <v>57</v>
      </c>
      <c r="H220" s="556">
        <v>7039</v>
      </c>
      <c r="I220" s="550">
        <v>1.4790677801167525E-2</v>
      </c>
    </row>
    <row r="221" spans="2:13" ht="13" thickBot="1">
      <c r="B221" s="346" t="s">
        <v>264</v>
      </c>
      <c r="C221" s="555">
        <f>SUM(C216:C220)</f>
        <v>5.8963195878867419E-2</v>
      </c>
      <c r="D221" s="557">
        <f>SUM(D216:D220)</f>
        <v>241</v>
      </c>
      <c r="E221" s="558">
        <f>SUM(E216:E220)</f>
        <v>12124</v>
      </c>
      <c r="F221" s="559">
        <f>SUM(F216:F220)</f>
        <v>3.0403582641681907E-2</v>
      </c>
      <c r="G221" s="558">
        <f t="shared" ref="G221:H221" si="14">SUM(G216:G220)</f>
        <v>91</v>
      </c>
      <c r="H221" s="558">
        <f t="shared" si="14"/>
        <v>11513</v>
      </c>
      <c r="I221" s="555">
        <f>SUM(I216:I220)</f>
        <v>2.8559613237185512E-2</v>
      </c>
    </row>
    <row r="223" spans="2:13" ht="18.5">
      <c r="B223" s="856" t="s">
        <v>269</v>
      </c>
      <c r="C223" s="856"/>
      <c r="D223" s="856"/>
      <c r="E223" s="856"/>
      <c r="F223" s="856"/>
      <c r="G223" s="856"/>
      <c r="H223" s="856"/>
      <c r="I223" s="856"/>
      <c r="J223" s="856"/>
      <c r="K223" s="856"/>
      <c r="L223" s="856"/>
      <c r="M223" s="856"/>
    </row>
    <row r="224" spans="2:13" ht="20.149999999999999" customHeight="1">
      <c r="B224" s="324" t="s">
        <v>270</v>
      </c>
      <c r="C224" s="324"/>
      <c r="D224" s="324"/>
      <c r="E224" s="324"/>
      <c r="F224" s="324"/>
    </row>
    <row r="225" spans="2:15" ht="25">
      <c r="B225" s="49" t="s">
        <v>271</v>
      </c>
      <c r="C225" s="66" t="s">
        <v>130</v>
      </c>
      <c r="D225" s="66" t="s">
        <v>132</v>
      </c>
      <c r="E225" s="6"/>
    </row>
    <row r="226" spans="2:15">
      <c r="B226" s="51" t="s">
        <v>252</v>
      </c>
      <c r="C226" s="193">
        <v>0.57799999999999996</v>
      </c>
      <c r="D226" s="193">
        <v>0.42109999999999997</v>
      </c>
      <c r="E226" s="6"/>
    </row>
    <row r="227" spans="2:15" ht="13" thickBot="1">
      <c r="B227" s="251" t="s">
        <v>272</v>
      </c>
      <c r="C227" s="344">
        <v>0.44600000000000001</v>
      </c>
      <c r="D227" s="344">
        <v>0.55400000000000005</v>
      </c>
      <c r="E227" s="6"/>
    </row>
    <row r="228" spans="2:15" ht="13" thickBot="1">
      <c r="D228" s="6"/>
      <c r="E228" s="6"/>
    </row>
    <row r="229" spans="2:15" ht="13" thickTop="1">
      <c r="C229" s="857" t="s">
        <v>130</v>
      </c>
      <c r="D229" s="857"/>
      <c r="E229" s="857"/>
      <c r="F229" s="857"/>
      <c r="G229" s="857"/>
      <c r="H229" s="857"/>
      <c r="I229" s="857" t="s">
        <v>132</v>
      </c>
      <c r="J229" s="857"/>
      <c r="K229" s="857"/>
      <c r="L229" s="857"/>
      <c r="M229" s="857"/>
      <c r="N229" s="857"/>
    </row>
    <row r="230" spans="2:15" ht="27.65" customHeight="1">
      <c r="B230" s="49" t="s">
        <v>273</v>
      </c>
      <c r="C230" s="66" t="s">
        <v>218</v>
      </c>
      <c r="D230" s="66" t="s">
        <v>219</v>
      </c>
      <c r="E230" s="66" t="s">
        <v>220</v>
      </c>
      <c r="F230" s="66" t="s">
        <v>221</v>
      </c>
      <c r="G230" s="66" t="s">
        <v>274</v>
      </c>
      <c r="H230" s="66" t="s">
        <v>110</v>
      </c>
      <c r="I230" s="66" t="s">
        <v>218</v>
      </c>
      <c r="J230" s="66" t="s">
        <v>219</v>
      </c>
      <c r="K230" s="66" t="s">
        <v>220</v>
      </c>
      <c r="L230" s="66" t="s">
        <v>221</v>
      </c>
      <c r="M230" s="66" t="s">
        <v>274</v>
      </c>
      <c r="N230" s="66" t="s">
        <v>110</v>
      </c>
    </row>
    <row r="231" spans="2:15">
      <c r="B231" s="51" t="s">
        <v>252</v>
      </c>
      <c r="C231" s="245">
        <v>25.68</v>
      </c>
      <c r="D231" s="245">
        <v>9.0399999999999991</v>
      </c>
      <c r="E231" s="245">
        <v>10.050000000000001</v>
      </c>
      <c r="F231" s="245">
        <v>12.09</v>
      </c>
      <c r="G231" s="245">
        <v>0.88</v>
      </c>
      <c r="H231" s="245">
        <v>57.8</v>
      </c>
      <c r="I231" s="245">
        <v>16.600000000000001</v>
      </c>
      <c r="J231" s="245">
        <v>5.22</v>
      </c>
      <c r="K231" s="245">
        <v>8.1999999999999993</v>
      </c>
      <c r="L231" s="245">
        <v>11.01</v>
      </c>
      <c r="M231" s="245">
        <v>1.07</v>
      </c>
      <c r="N231" s="245">
        <v>42.11</v>
      </c>
    </row>
    <row r="232" spans="2:15">
      <c r="B232" s="51" t="s">
        <v>272</v>
      </c>
      <c r="C232" s="245">
        <v>35.6</v>
      </c>
      <c r="D232" s="245">
        <v>4.0999999999999996</v>
      </c>
      <c r="E232" s="245">
        <v>1</v>
      </c>
      <c r="F232" s="245">
        <v>3.9</v>
      </c>
      <c r="G232" s="245" t="s">
        <v>275</v>
      </c>
      <c r="H232" s="245">
        <v>44.6</v>
      </c>
      <c r="I232" s="245">
        <v>43.7</v>
      </c>
      <c r="J232" s="245">
        <v>4.8</v>
      </c>
      <c r="K232" s="245">
        <v>1.8</v>
      </c>
      <c r="L232" s="245">
        <v>5.0999999999999996</v>
      </c>
      <c r="M232" s="245" t="s">
        <v>276</v>
      </c>
      <c r="N232" s="245">
        <v>55.4</v>
      </c>
    </row>
    <row r="233" spans="2:15" ht="13" thickBot="1">
      <c r="B233" s="345" t="s">
        <v>277</v>
      </c>
      <c r="C233" s="343">
        <v>9.92</v>
      </c>
      <c r="D233" s="343">
        <v>-4.9400000000000004</v>
      </c>
      <c r="E233" s="343">
        <v>-9.0500000000000007</v>
      </c>
      <c r="F233" s="343">
        <v>-8.19</v>
      </c>
      <c r="G233" s="343">
        <v>-0.88</v>
      </c>
      <c r="H233" s="343">
        <v>-13.15</v>
      </c>
      <c r="I233" s="343">
        <v>27.1</v>
      </c>
      <c r="J233" s="343">
        <v>-0.42</v>
      </c>
      <c r="K233" s="343">
        <v>-6.4</v>
      </c>
      <c r="L233" s="343">
        <v>-5.91</v>
      </c>
      <c r="M233" s="343">
        <v>-1.07</v>
      </c>
      <c r="N233" s="343">
        <v>13.29</v>
      </c>
      <c r="O233" s="86"/>
    </row>
    <row r="234" spans="2:15" ht="19.5" customHeight="1">
      <c r="B234" s="859" t="s">
        <v>1139</v>
      </c>
      <c r="C234" s="859"/>
      <c r="D234" s="859"/>
      <c r="E234" s="859"/>
      <c r="F234" s="859"/>
      <c r="G234" s="859"/>
      <c r="H234" s="859"/>
      <c r="I234" s="859"/>
      <c r="J234" s="859"/>
      <c r="K234" s="859"/>
      <c r="L234" s="859"/>
      <c r="M234" s="859"/>
      <c r="N234" s="859"/>
    </row>
    <row r="235" spans="2:15">
      <c r="B235" s="64"/>
    </row>
    <row r="236" spans="2:15" ht="20.149999999999999" customHeight="1">
      <c r="B236" s="324" t="s">
        <v>278</v>
      </c>
      <c r="C236" s="324"/>
      <c r="D236" s="324"/>
      <c r="E236" s="324"/>
      <c r="F236" s="324"/>
      <c r="G236" s="324"/>
    </row>
    <row r="237" spans="2:15" ht="25">
      <c r="B237" s="49" t="s">
        <v>271</v>
      </c>
      <c r="C237" s="66" t="s">
        <v>130</v>
      </c>
      <c r="D237" s="66" t="s">
        <v>132</v>
      </c>
    </row>
    <row r="238" spans="2:15">
      <c r="B238" s="51" t="s">
        <v>252</v>
      </c>
      <c r="C238" s="193">
        <v>0.60026978417266186</v>
      </c>
      <c r="D238" s="193">
        <v>0.39973021582733814</v>
      </c>
    </row>
    <row r="239" spans="2:15" ht="13" thickBot="1">
      <c r="B239" s="251" t="s">
        <v>272</v>
      </c>
      <c r="C239" s="344">
        <v>0.45500000000000002</v>
      </c>
      <c r="D239" s="344">
        <v>0.5454</v>
      </c>
    </row>
    <row r="240" spans="2:15" ht="13" thickBot="1">
      <c r="D240" s="6"/>
      <c r="E240" s="6"/>
    </row>
    <row r="241" spans="2:14" ht="13" thickTop="1">
      <c r="C241" s="857" t="s">
        <v>130</v>
      </c>
      <c r="D241" s="857"/>
      <c r="E241" s="857"/>
      <c r="F241" s="857"/>
      <c r="G241" s="857"/>
      <c r="H241" s="857"/>
      <c r="I241" s="857" t="s">
        <v>132</v>
      </c>
      <c r="J241" s="857"/>
      <c r="K241" s="857"/>
      <c r="L241" s="857"/>
      <c r="M241" s="857"/>
      <c r="N241" s="857"/>
    </row>
    <row r="242" spans="2:14" ht="25">
      <c r="B242" s="283" t="s">
        <v>279</v>
      </c>
      <c r="C242" s="66" t="s">
        <v>218</v>
      </c>
      <c r="D242" s="66" t="s">
        <v>219</v>
      </c>
      <c r="E242" s="66" t="s">
        <v>220</v>
      </c>
      <c r="F242" s="66" t="s">
        <v>221</v>
      </c>
      <c r="G242" s="66" t="s">
        <v>274</v>
      </c>
      <c r="H242" s="66" t="s">
        <v>110</v>
      </c>
      <c r="I242" s="66" t="s">
        <v>218</v>
      </c>
      <c r="J242" s="66" t="s">
        <v>219</v>
      </c>
      <c r="K242" s="66" t="s">
        <v>220</v>
      </c>
      <c r="L242" s="66" t="s">
        <v>221</v>
      </c>
      <c r="M242" s="66" t="s">
        <v>274</v>
      </c>
      <c r="N242" s="284" t="s">
        <v>110</v>
      </c>
    </row>
    <row r="243" spans="2:14">
      <c r="B243" s="51" t="s">
        <v>252</v>
      </c>
      <c r="C243" s="245">
        <v>28.5</v>
      </c>
      <c r="D243" s="245">
        <v>9.3000000000000007</v>
      </c>
      <c r="E243" s="245">
        <v>10.3</v>
      </c>
      <c r="F243" s="245">
        <v>11</v>
      </c>
      <c r="G243" s="245">
        <v>1</v>
      </c>
      <c r="H243" s="245">
        <f>SUM(C243:G243)</f>
        <v>60.099999999999994</v>
      </c>
      <c r="I243" s="245">
        <v>17.7</v>
      </c>
      <c r="J243" s="245">
        <v>5</v>
      </c>
      <c r="K243" s="245">
        <v>7.7</v>
      </c>
      <c r="L243" s="245">
        <v>8.6</v>
      </c>
      <c r="M243" s="245">
        <v>0.9</v>
      </c>
      <c r="N243" s="245">
        <f>SUM(I243:M243)</f>
        <v>39.9</v>
      </c>
    </row>
    <row r="244" spans="2:14">
      <c r="B244" s="51" t="s">
        <v>272</v>
      </c>
      <c r="C244" s="245">
        <v>36.6</v>
      </c>
      <c r="D244" s="245">
        <v>4.4000000000000004</v>
      </c>
      <c r="E244" s="245">
        <v>1</v>
      </c>
      <c r="F244" s="245">
        <v>3.5</v>
      </c>
      <c r="G244" s="245">
        <v>0</v>
      </c>
      <c r="H244" s="245">
        <f>SUM(C244:G244)</f>
        <v>45.5</v>
      </c>
      <c r="I244" s="245">
        <v>43.4</v>
      </c>
      <c r="J244" s="245">
        <v>4.9000000000000004</v>
      </c>
      <c r="K244" s="245">
        <v>1.7</v>
      </c>
      <c r="L244" s="245">
        <v>4.5</v>
      </c>
      <c r="M244" s="245">
        <v>0</v>
      </c>
      <c r="N244" s="245">
        <f>SUM(I244:M244)</f>
        <v>54.5</v>
      </c>
    </row>
    <row r="245" spans="2:14" ht="13" thickBot="1">
      <c r="B245" s="251" t="s">
        <v>280</v>
      </c>
      <c r="C245" s="343">
        <f t="shared" ref="C245:N245" si="15">SUM(C244-C243)</f>
        <v>8.1000000000000014</v>
      </c>
      <c r="D245" s="343">
        <f t="shared" si="15"/>
        <v>-4.9000000000000004</v>
      </c>
      <c r="E245" s="343">
        <f t="shared" si="15"/>
        <v>-9.3000000000000007</v>
      </c>
      <c r="F245" s="343">
        <f t="shared" si="15"/>
        <v>-7.5</v>
      </c>
      <c r="G245" s="343">
        <f t="shared" si="15"/>
        <v>-1</v>
      </c>
      <c r="H245" s="343">
        <f t="shared" si="15"/>
        <v>-14.599999999999994</v>
      </c>
      <c r="I245" s="343">
        <f t="shared" si="15"/>
        <v>25.7</v>
      </c>
      <c r="J245" s="343">
        <f t="shared" si="15"/>
        <v>-9.9999999999999645E-2</v>
      </c>
      <c r="K245" s="343">
        <f t="shared" si="15"/>
        <v>-6</v>
      </c>
      <c r="L245" s="343">
        <f t="shared" si="15"/>
        <v>-4.0999999999999996</v>
      </c>
      <c r="M245" s="343">
        <f t="shared" si="15"/>
        <v>-0.9</v>
      </c>
      <c r="N245" s="343">
        <f t="shared" si="15"/>
        <v>14.600000000000001</v>
      </c>
    </row>
    <row r="246" spans="2:14" ht="25" customHeight="1">
      <c r="B246" s="859" t="s">
        <v>1139</v>
      </c>
      <c r="C246" s="859"/>
      <c r="D246" s="859"/>
      <c r="E246" s="859"/>
      <c r="F246" s="859"/>
      <c r="G246" s="859"/>
      <c r="H246" s="859"/>
      <c r="I246" s="859"/>
      <c r="J246" s="859"/>
      <c r="K246" s="859"/>
      <c r="L246" s="859"/>
      <c r="M246" s="859"/>
      <c r="N246" s="859"/>
    </row>
    <row r="247" spans="2:14">
      <c r="B247" s="64"/>
    </row>
    <row r="248" spans="2:14" ht="20.149999999999999" customHeight="1">
      <c r="B248" s="324" t="s">
        <v>281</v>
      </c>
      <c r="C248" s="324"/>
      <c r="D248" s="324"/>
      <c r="E248" s="324"/>
      <c r="F248" s="324"/>
    </row>
    <row r="249" spans="2:14" ht="25">
      <c r="B249" s="49" t="s">
        <v>271</v>
      </c>
      <c r="C249" s="66" t="s">
        <v>130</v>
      </c>
      <c r="D249" s="66" t="s">
        <v>132</v>
      </c>
      <c r="E249" s="6"/>
    </row>
    <row r="250" spans="2:14">
      <c r="B250" s="51" t="s">
        <v>252</v>
      </c>
      <c r="C250" s="546">
        <v>0.60340000000000005</v>
      </c>
      <c r="D250" s="546">
        <v>0.39660000000000001</v>
      </c>
      <c r="E250" s="6"/>
    </row>
    <row r="251" spans="2:14" ht="13" thickBot="1">
      <c r="B251" s="251" t="s">
        <v>272</v>
      </c>
      <c r="C251" s="547">
        <v>0.46300000000000002</v>
      </c>
      <c r="D251" s="547">
        <v>0.53700000000000003</v>
      </c>
      <c r="E251" s="6"/>
    </row>
    <row r="252" spans="2:14" ht="13" thickBot="1">
      <c r="D252" s="6"/>
      <c r="E252" s="6"/>
    </row>
    <row r="253" spans="2:14" ht="13" thickTop="1">
      <c r="C253" s="857" t="s">
        <v>130</v>
      </c>
      <c r="D253" s="857"/>
      <c r="E253" s="857"/>
      <c r="F253" s="857"/>
      <c r="G253" s="857"/>
      <c r="H253" s="857"/>
      <c r="I253" s="857" t="s">
        <v>132</v>
      </c>
      <c r="J253" s="857"/>
      <c r="K253" s="857"/>
      <c r="L253" s="857"/>
      <c r="M253" s="857"/>
      <c r="N253" s="857"/>
    </row>
    <row r="254" spans="2:14" ht="27.65" customHeight="1">
      <c r="B254" s="49" t="s">
        <v>282</v>
      </c>
      <c r="C254" s="66" t="s">
        <v>218</v>
      </c>
      <c r="D254" s="66" t="s">
        <v>219</v>
      </c>
      <c r="E254" s="66" t="s">
        <v>220</v>
      </c>
      <c r="F254" s="66" t="s">
        <v>221</v>
      </c>
      <c r="G254" s="66" t="s">
        <v>274</v>
      </c>
      <c r="H254" s="66" t="s">
        <v>110</v>
      </c>
      <c r="I254" s="66" t="s">
        <v>218</v>
      </c>
      <c r="J254" s="66" t="s">
        <v>219</v>
      </c>
      <c r="K254" s="66" t="s">
        <v>220</v>
      </c>
      <c r="L254" s="66" t="s">
        <v>221</v>
      </c>
      <c r="M254" s="66" t="s">
        <v>274</v>
      </c>
      <c r="N254" s="66" t="s">
        <v>110</v>
      </c>
    </row>
    <row r="255" spans="2:14">
      <c r="B255" s="51" t="s">
        <v>252</v>
      </c>
      <c r="C255" s="544">
        <v>0.29905324415877704</v>
      </c>
      <c r="D255" s="544">
        <v>9.2677842438982014E-2</v>
      </c>
      <c r="E255" s="544">
        <v>9.9365934161382785E-2</v>
      </c>
      <c r="F255" s="544">
        <v>0.10266655085555459</v>
      </c>
      <c r="G255" s="544">
        <v>9.6412750803439584E-3</v>
      </c>
      <c r="H255" s="544">
        <v>0.60340000000000005</v>
      </c>
      <c r="I255" s="544">
        <v>0.18509510987579259</v>
      </c>
      <c r="J255" s="544">
        <v>4.9682967080691393E-2</v>
      </c>
      <c r="K255" s="544">
        <v>7.3134717276122641E-2</v>
      </c>
      <c r="L255" s="544">
        <v>8.0083384000694868E-2</v>
      </c>
      <c r="M255" s="544">
        <v>8.5989750716581256E-3</v>
      </c>
      <c r="N255" s="544">
        <v>0.39660000000000001</v>
      </c>
    </row>
    <row r="256" spans="2:14">
      <c r="B256" s="51" t="s">
        <v>272</v>
      </c>
      <c r="C256" s="544" t="s">
        <v>954</v>
      </c>
      <c r="D256" s="544" t="s">
        <v>955</v>
      </c>
      <c r="E256" s="544" t="s">
        <v>956</v>
      </c>
      <c r="F256" s="544">
        <v>3.5000000000000003E-2</v>
      </c>
      <c r="G256" s="544">
        <v>0</v>
      </c>
      <c r="H256" s="544">
        <v>0.46300000000000002</v>
      </c>
      <c r="I256" s="544">
        <v>0.43099999999999999</v>
      </c>
      <c r="J256" s="544">
        <v>4.8000000000000001E-2</v>
      </c>
      <c r="K256" s="544">
        <v>1.6E-2</v>
      </c>
      <c r="L256" s="544">
        <v>4.2000000000000003E-2</v>
      </c>
      <c r="M256" s="516">
        <v>0</v>
      </c>
      <c r="N256" s="544">
        <v>0.53700000000000003</v>
      </c>
    </row>
    <row r="257" spans="2:15" ht="13" thickBot="1">
      <c r="B257" s="345" t="s">
        <v>277</v>
      </c>
      <c r="C257" s="545">
        <f>C256-C255</f>
        <v>7.6946755841222958E-2</v>
      </c>
      <c r="D257" s="545">
        <f t="shared" ref="D257:N257" si="16">D256-D255</f>
        <v>-5.0677842438982011E-2</v>
      </c>
      <c r="E257" s="545">
        <f t="shared" si="16"/>
        <v>-8.936593416138279E-2</v>
      </c>
      <c r="F257" s="545">
        <f t="shared" si="16"/>
        <v>-6.7666550855554591E-2</v>
      </c>
      <c r="G257" s="545">
        <f t="shared" si="16"/>
        <v>-9.6412750803439584E-3</v>
      </c>
      <c r="H257" s="545">
        <f t="shared" si="16"/>
        <v>-0.14040000000000002</v>
      </c>
      <c r="I257" s="545">
        <f t="shared" si="16"/>
        <v>0.24590489012420741</v>
      </c>
      <c r="J257" s="545">
        <f t="shared" si="16"/>
        <v>-1.6829670806913916E-3</v>
      </c>
      <c r="K257" s="545">
        <f t="shared" si="16"/>
        <v>-5.713471727612264E-2</v>
      </c>
      <c r="L257" s="545">
        <f t="shared" si="16"/>
        <v>-3.8083384000694866E-2</v>
      </c>
      <c r="M257" s="545">
        <f t="shared" si="16"/>
        <v>-8.5989750716581256E-3</v>
      </c>
      <c r="N257" s="545">
        <f t="shared" si="16"/>
        <v>0.14040000000000002</v>
      </c>
      <c r="O257" s="86"/>
    </row>
    <row r="258" spans="2:15" ht="12.65" customHeight="1">
      <c r="B258" s="858" t="s">
        <v>1140</v>
      </c>
      <c r="C258" s="858"/>
      <c r="D258" s="858"/>
      <c r="E258" s="858"/>
      <c r="F258" s="858"/>
      <c r="G258" s="858"/>
      <c r="H258" s="858"/>
      <c r="I258" s="858"/>
      <c r="J258" s="858"/>
      <c r="K258" s="858"/>
      <c r="L258" s="858"/>
      <c r="M258" s="858"/>
      <c r="N258" s="858"/>
    </row>
    <row r="259" spans="2:15" ht="12.65" customHeight="1">
      <c r="B259" s="826"/>
      <c r="C259" s="826"/>
      <c r="D259" s="826"/>
      <c r="E259" s="826"/>
      <c r="F259" s="826"/>
      <c r="G259" s="826"/>
      <c r="H259" s="826"/>
      <c r="I259" s="826"/>
      <c r="J259" s="826"/>
      <c r="K259" s="826"/>
      <c r="L259" s="826"/>
      <c r="M259" s="826"/>
      <c r="N259" s="826"/>
    </row>
    <row r="261" spans="2:15" ht="20.149999999999999" customHeight="1">
      <c r="B261" s="324" t="s">
        <v>283</v>
      </c>
      <c r="C261" s="324"/>
      <c r="D261" s="324"/>
      <c r="E261" s="324"/>
      <c r="F261" s="324"/>
      <c r="G261" s="324"/>
      <c r="J261" s="165"/>
      <c r="K261" s="165"/>
      <c r="L261" s="165"/>
      <c r="M261" s="165"/>
    </row>
    <row r="262" spans="2:15" ht="25" customHeight="1">
      <c r="B262" s="49" t="s">
        <v>1015</v>
      </c>
      <c r="C262" s="49">
        <v>2024</v>
      </c>
      <c r="D262" s="49">
        <v>2023</v>
      </c>
      <c r="E262" s="49">
        <v>2022</v>
      </c>
      <c r="F262" s="49">
        <v>2021</v>
      </c>
      <c r="G262" s="49">
        <v>2020</v>
      </c>
      <c r="K262" s="165"/>
      <c r="L262" s="165"/>
      <c r="M262" s="165"/>
      <c r="N262" s="165"/>
      <c r="O262" s="165"/>
    </row>
    <row r="263" spans="2:15" ht="15.5">
      <c r="B263" s="51" t="s">
        <v>284</v>
      </c>
      <c r="C263" s="543">
        <v>0.29899999999999999</v>
      </c>
      <c r="D263" s="331">
        <v>0.28125596269357284</v>
      </c>
      <c r="E263" s="331" t="s">
        <v>285</v>
      </c>
      <c r="F263" s="331">
        <v>0.26</v>
      </c>
      <c r="G263" s="248">
        <v>0.27</v>
      </c>
      <c r="K263" s="165"/>
      <c r="L263" s="165"/>
      <c r="M263" s="165"/>
      <c r="N263" s="165"/>
      <c r="O263" s="165"/>
    </row>
    <row r="264" spans="2:15" ht="15.5">
      <c r="B264" s="51" t="s">
        <v>286</v>
      </c>
      <c r="C264" s="537">
        <v>0.10299999999999999</v>
      </c>
      <c r="D264" s="331">
        <v>0.11216351327629501</v>
      </c>
      <c r="E264" s="331" t="s">
        <v>287</v>
      </c>
      <c r="F264" s="331" t="s">
        <v>288</v>
      </c>
      <c r="G264" s="248">
        <v>0.12</v>
      </c>
      <c r="K264" s="165"/>
      <c r="L264" s="165"/>
      <c r="M264" s="165"/>
      <c r="N264" s="165"/>
      <c r="O264" s="165"/>
    </row>
    <row r="265" spans="2:15" ht="15.5">
      <c r="B265" s="51" t="s">
        <v>289</v>
      </c>
      <c r="C265" s="537">
        <v>9.2999999999999999E-2</v>
      </c>
      <c r="D265" s="331">
        <v>9.3212642055211681E-2</v>
      </c>
      <c r="E265" s="331" t="s">
        <v>290</v>
      </c>
      <c r="F265" s="331" t="s">
        <v>291</v>
      </c>
      <c r="G265" s="248">
        <v>0.08</v>
      </c>
      <c r="K265" s="165"/>
      <c r="L265" s="165"/>
      <c r="M265" s="165"/>
      <c r="N265" s="165"/>
      <c r="O265" s="165"/>
    </row>
    <row r="266" spans="2:15" ht="15.5">
      <c r="B266" s="51" t="s">
        <v>292</v>
      </c>
      <c r="C266" s="537">
        <v>9.9000000000000005E-2</v>
      </c>
      <c r="D266" s="331">
        <v>0.10133335368599407</v>
      </c>
      <c r="E266" s="331" t="s">
        <v>293</v>
      </c>
      <c r="F266" s="331" t="s">
        <v>293</v>
      </c>
      <c r="G266" s="248">
        <v>0.09</v>
      </c>
      <c r="K266" s="165"/>
      <c r="L266" s="165"/>
      <c r="M266" s="165"/>
      <c r="N266" s="165"/>
      <c r="O266" s="165"/>
    </row>
    <row r="267" spans="2:15" ht="15.5">
      <c r="B267" s="51" t="s">
        <v>216</v>
      </c>
      <c r="C267" s="537">
        <v>0.01</v>
      </c>
      <c r="D267" s="331">
        <v>9.5632064599345153E-3</v>
      </c>
      <c r="E267" s="331" t="s">
        <v>294</v>
      </c>
      <c r="F267" s="331" t="s">
        <v>294</v>
      </c>
      <c r="G267" s="248">
        <v>0.01</v>
      </c>
      <c r="K267" s="165"/>
      <c r="L267" s="165"/>
      <c r="M267" s="165"/>
      <c r="N267" s="165"/>
      <c r="O267" s="165"/>
    </row>
    <row r="268" spans="2:15" ht="13" thickBot="1">
      <c r="B268" s="62" t="s">
        <v>295</v>
      </c>
      <c r="C268" s="539">
        <v>0.60340000000000005</v>
      </c>
      <c r="D268" s="216">
        <f>SUM(D263:D267)</f>
        <v>0.59752867817100808</v>
      </c>
      <c r="E268" s="191" t="s">
        <v>296</v>
      </c>
      <c r="F268" s="216" t="s">
        <v>297</v>
      </c>
      <c r="G268" s="191">
        <v>0.56999999999999995</v>
      </c>
    </row>
    <row r="269" spans="2:15">
      <c r="B269" s="31"/>
      <c r="C269" s="217"/>
      <c r="D269" s="24"/>
      <c r="E269" s="24"/>
    </row>
    <row r="270" spans="2:15">
      <c r="B270" s="100"/>
      <c r="C270" s="100"/>
      <c r="D270" s="100"/>
      <c r="E270" s="100"/>
    </row>
    <row r="271" spans="2:15" ht="26.5" customHeight="1">
      <c r="B271" s="49" t="s">
        <v>1016</v>
      </c>
      <c r="C271" s="49">
        <v>2024</v>
      </c>
      <c r="D271" s="49">
        <v>2023</v>
      </c>
      <c r="E271" s="49">
        <v>2022</v>
      </c>
      <c r="F271" s="49">
        <v>2021</v>
      </c>
      <c r="G271" s="49">
        <v>2020</v>
      </c>
    </row>
    <row r="272" spans="2:15">
      <c r="B272" s="51" t="s">
        <v>284</v>
      </c>
      <c r="C272" s="537">
        <v>0.19</v>
      </c>
      <c r="D272" s="279">
        <v>0.17609885287315966</v>
      </c>
      <c r="E272" s="331" t="s">
        <v>298</v>
      </c>
      <c r="F272" s="331" t="s">
        <v>299</v>
      </c>
      <c r="G272" s="250">
        <v>0.18</v>
      </c>
    </row>
    <row r="273" spans="2:18">
      <c r="B273" s="51" t="s">
        <v>286</v>
      </c>
      <c r="C273" s="537">
        <v>0.08</v>
      </c>
      <c r="D273" s="279">
        <v>8.8534074170183857E-2</v>
      </c>
      <c r="E273" s="331" t="s">
        <v>300</v>
      </c>
      <c r="F273" s="331" t="s">
        <v>301</v>
      </c>
      <c r="G273" s="250">
        <v>0.11</v>
      </c>
    </row>
    <row r="274" spans="2:18">
      <c r="B274" s="51" t="s">
        <v>289</v>
      </c>
      <c r="C274" s="537">
        <v>0.05</v>
      </c>
      <c r="D274" s="279">
        <v>5.0670492966883675E-2</v>
      </c>
      <c r="E274" s="331" t="s">
        <v>302</v>
      </c>
      <c r="F274" s="331" t="s">
        <v>303</v>
      </c>
      <c r="G274" s="250">
        <v>0.05</v>
      </c>
    </row>
    <row r="275" spans="2:18">
      <c r="B275" s="51" t="s">
        <v>292</v>
      </c>
      <c r="C275" s="537">
        <v>7.0000000000000007E-2</v>
      </c>
      <c r="D275" s="279">
        <v>7.8032101234134454E-2</v>
      </c>
      <c r="E275" s="331">
        <v>8.1000000000000003E-2</v>
      </c>
      <c r="F275" s="331" t="s">
        <v>304</v>
      </c>
      <c r="G275" s="250">
        <v>0.08</v>
      </c>
    </row>
    <row r="276" spans="2:18">
      <c r="B276" s="51" t="s">
        <v>216</v>
      </c>
      <c r="C276" s="537">
        <v>0.01</v>
      </c>
      <c r="D276" s="279">
        <v>9.1358005846301788E-3</v>
      </c>
      <c r="E276" s="331" t="s">
        <v>305</v>
      </c>
      <c r="F276" s="331" t="s">
        <v>306</v>
      </c>
      <c r="G276" s="250">
        <v>0.01</v>
      </c>
      <c r="P276" s="25"/>
      <c r="Q276" s="25"/>
      <c r="R276" s="25"/>
    </row>
    <row r="277" spans="2:18" ht="13" thickBot="1">
      <c r="B277" s="251" t="s">
        <v>295</v>
      </c>
      <c r="C277" s="539">
        <v>0.39660000000000001</v>
      </c>
      <c r="D277" s="542">
        <f>SUM(D272:D276)</f>
        <v>0.40247132182899187</v>
      </c>
      <c r="E277" s="216" t="s">
        <v>307</v>
      </c>
      <c r="F277" s="216" t="s">
        <v>308</v>
      </c>
      <c r="G277" s="252">
        <v>0.43</v>
      </c>
    </row>
    <row r="278" spans="2:18" ht="13.4" customHeight="1">
      <c r="L278" s="101"/>
    </row>
  </sheetData>
  <sheetProtection algorithmName="SHA-512" hashValue="OHM9JiIrTBUtfBTkwtXMlExP7MF3C4rV2AdnrOxpK9dGO1tdteCglgjOrTXmG2H0kvlwACM9PYPEarTg1TC4Yw==" saltValue="xQ+txxqFgxYO6LZIqN4bzg==" spinCount="100000" sheet="1" objects="1" scenarios="1"/>
  <mergeCells count="112">
    <mergeCell ref="M114:N114"/>
    <mergeCell ref="C114:F114"/>
    <mergeCell ref="K173:L173"/>
    <mergeCell ref="K157:L157"/>
    <mergeCell ref="M157:N157"/>
    <mergeCell ref="B159:B160"/>
    <mergeCell ref="B161:B162"/>
    <mergeCell ref="B163:B164"/>
    <mergeCell ref="B165:B166"/>
    <mergeCell ref="C214:E214"/>
    <mergeCell ref="F214:H214"/>
    <mergeCell ref="C141:F141"/>
    <mergeCell ref="G141:J141"/>
    <mergeCell ref="B143:B144"/>
    <mergeCell ref="B145:B146"/>
    <mergeCell ref="B147:B148"/>
    <mergeCell ref="B149:B150"/>
    <mergeCell ref="B151:B152"/>
    <mergeCell ref="C173:F173"/>
    <mergeCell ref="G173:J173"/>
    <mergeCell ref="B182:M182"/>
    <mergeCell ref="C204:E204"/>
    <mergeCell ref="F204:H204"/>
    <mergeCell ref="C184:E184"/>
    <mergeCell ref="F184:H184"/>
    <mergeCell ref="C194:E194"/>
    <mergeCell ref="F194:H194"/>
    <mergeCell ref="G157:J157"/>
    <mergeCell ref="B167:B168"/>
    <mergeCell ref="B169:B170"/>
    <mergeCell ref="B153:B154"/>
    <mergeCell ref="C157:F157"/>
    <mergeCell ref="B100:B101"/>
    <mergeCell ref="B102:B103"/>
    <mergeCell ref="G87:J87"/>
    <mergeCell ref="K87:L87"/>
    <mergeCell ref="B104:B105"/>
    <mergeCell ref="B106:B107"/>
    <mergeCell ref="B108:B109"/>
    <mergeCell ref="K141:L141"/>
    <mergeCell ref="G114:J114"/>
    <mergeCell ref="K114:L114"/>
    <mergeCell ref="B118:B119"/>
    <mergeCell ref="B120:B121"/>
    <mergeCell ref="B122:B123"/>
    <mergeCell ref="B110:B111"/>
    <mergeCell ref="B124:B125"/>
    <mergeCell ref="K130:L130"/>
    <mergeCell ref="B116:B117"/>
    <mergeCell ref="B126:B127"/>
    <mergeCell ref="C130:F130"/>
    <mergeCell ref="G130:J130"/>
    <mergeCell ref="C71:F71"/>
    <mergeCell ref="G71:J71"/>
    <mergeCell ref="K71:L71"/>
    <mergeCell ref="M71:N71"/>
    <mergeCell ref="C98:F98"/>
    <mergeCell ref="G98:J98"/>
    <mergeCell ref="C87:F87"/>
    <mergeCell ref="B75:B76"/>
    <mergeCell ref="B57:B58"/>
    <mergeCell ref="B59:B60"/>
    <mergeCell ref="B61:B62"/>
    <mergeCell ref="B63:B64"/>
    <mergeCell ref="B65:B66"/>
    <mergeCell ref="B67:B68"/>
    <mergeCell ref="B73:B74"/>
    <mergeCell ref="B77:B78"/>
    <mergeCell ref="B79:B80"/>
    <mergeCell ref="B81:B82"/>
    <mergeCell ref="B83:B84"/>
    <mergeCell ref="M87:N87"/>
    <mergeCell ref="K98:L98"/>
    <mergeCell ref="B35:B36"/>
    <mergeCell ref="B37:B38"/>
    <mergeCell ref="B39:B40"/>
    <mergeCell ref="C43:F43"/>
    <mergeCell ref="G43:J43"/>
    <mergeCell ref="K43:L43"/>
    <mergeCell ref="C55:F55"/>
    <mergeCell ref="G55:J55"/>
    <mergeCell ref="K55:L55"/>
    <mergeCell ref="B53:M53"/>
    <mergeCell ref="M55:N55"/>
    <mergeCell ref="M27:N27"/>
    <mergeCell ref="B15:B16"/>
    <mergeCell ref="B23:B24"/>
    <mergeCell ref="C27:F27"/>
    <mergeCell ref="G27:J27"/>
    <mergeCell ref="K27:L27"/>
    <mergeCell ref="B29:B30"/>
    <mergeCell ref="B31:B32"/>
    <mergeCell ref="B33:B34"/>
    <mergeCell ref="B4:M4"/>
    <mergeCell ref="B7:M7"/>
    <mergeCell ref="B17:B18"/>
    <mergeCell ref="B19:B20"/>
    <mergeCell ref="B21:B22"/>
    <mergeCell ref="C11:F11"/>
    <mergeCell ref="G11:J11"/>
    <mergeCell ref="K11:L11"/>
    <mergeCell ref="B13:B14"/>
    <mergeCell ref="B223:M223"/>
    <mergeCell ref="C229:H229"/>
    <mergeCell ref="I229:N229"/>
    <mergeCell ref="C253:H253"/>
    <mergeCell ref="I253:N253"/>
    <mergeCell ref="C241:H241"/>
    <mergeCell ref="I241:N241"/>
    <mergeCell ref="B258:N259"/>
    <mergeCell ref="B246:N246"/>
    <mergeCell ref="B234:N234"/>
  </mergeCells>
  <conditionalFormatting sqref="M57">
    <cfRule type="cellIs" dxfId="8" priority="5" operator="equal">
      <formula>0</formula>
    </cfRule>
  </conditionalFormatting>
  <conditionalFormatting sqref="M59">
    <cfRule type="cellIs" dxfId="7" priority="1" operator="equal">
      <formula>0</formula>
    </cfRule>
  </conditionalFormatting>
  <conditionalFormatting sqref="M61">
    <cfRule type="cellIs" dxfId="6" priority="4" operator="equal">
      <formula>0</formula>
    </cfRule>
  </conditionalFormatting>
  <conditionalFormatting sqref="M63">
    <cfRule type="cellIs" dxfId="5" priority="3" operator="equal">
      <formula>0</formula>
    </cfRule>
  </conditionalFormatting>
  <conditionalFormatting sqref="M65">
    <cfRule type="cellIs" dxfId="4" priority="2" operator="equal">
      <formula>0</formula>
    </cfRule>
  </conditionalFormatting>
  <conditionalFormatting sqref="M67">
    <cfRule type="cellIs" dxfId="3" priority="6" operator="equal">
      <formula>0</formula>
    </cfRule>
  </conditionalFormatting>
  <pageMargins left="0.25" right="0.25" top="0.75" bottom="0.75" header="0.3" footer="0.3"/>
  <pageSetup paperSize="8" scale="18" orientation="landscape" horizontalDpi="1200" verticalDpi="1200" r:id="rId1"/>
  <headerFooter>
    <oddFooter>&amp;L&amp;1#&amp;"Calibri"&amp;7&amp;K000000C2 General</oddFooter>
  </headerFooter>
  <ignoredErrors>
    <ignoredError sqref="C21 C23 F23:G23 I23:J23 C256:E256 E263:E268 F264:F268 E272:E274 E276:E277 F272:F277" numberStoredAsText="1"/>
    <ignoredError sqref="M58 M60 M62 M64" formula="1"/>
    <ignoredError sqref="D268 D277"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85E59-3D3D-486F-B281-D519793F689B}">
  <sheetPr>
    <tabColor theme="9" tint="0.59999389629810485"/>
    <pageSetUpPr fitToPage="1"/>
  </sheetPr>
  <dimension ref="B1:P53"/>
  <sheetViews>
    <sheetView zoomScaleNormal="100" zoomScaleSheetLayoutView="100" workbookViewId="0">
      <selection activeCell="C3" sqref="C3"/>
    </sheetView>
  </sheetViews>
  <sheetFormatPr defaultRowHeight="12.5"/>
  <cols>
    <col min="1" max="1" width="5" customWidth="1"/>
    <col min="2" max="2" width="39.09765625" customWidth="1"/>
    <col min="3" max="3" width="45.09765625" customWidth="1"/>
    <col min="4" max="6" width="12.69921875" customWidth="1"/>
    <col min="7" max="8" width="12.09765625" customWidth="1"/>
    <col min="9" max="9" width="28.296875" customWidth="1"/>
    <col min="10" max="10" width="34.3984375" customWidth="1"/>
    <col min="12" max="14" width="12.09765625" customWidth="1"/>
    <col min="15" max="17" width="11.09765625" customWidth="1"/>
  </cols>
  <sheetData>
    <row r="1" spans="2:14" ht="13.4" customHeight="1">
      <c r="F1" s="178"/>
      <c r="G1" s="299" t="s">
        <v>82</v>
      </c>
    </row>
    <row r="2" spans="2:14" ht="63" customHeight="1">
      <c r="F2" s="178"/>
      <c r="H2" s="48"/>
    </row>
    <row r="5" spans="2:14" ht="21">
      <c r="B5" s="302" t="s">
        <v>1180</v>
      </c>
      <c r="C5" s="19"/>
      <c r="D5" s="781"/>
      <c r="E5" s="781"/>
      <c r="F5" s="781"/>
      <c r="G5" s="781"/>
      <c r="H5" s="781"/>
      <c r="I5" s="781"/>
      <c r="J5" s="781"/>
      <c r="K5" s="781"/>
      <c r="L5" s="781"/>
      <c r="M5" s="781"/>
      <c r="N5" s="781"/>
    </row>
    <row r="6" spans="2:14" ht="13" customHeight="1"/>
    <row r="7" spans="2:14">
      <c r="B7" s="870" t="s">
        <v>309</v>
      </c>
      <c r="C7" s="870"/>
      <c r="D7" s="870"/>
      <c r="E7" s="870"/>
      <c r="F7" s="870"/>
      <c r="G7" s="870"/>
    </row>
    <row r="8" spans="2:14" ht="18.5">
      <c r="B8" s="111" t="s">
        <v>310</v>
      </c>
      <c r="C8" s="32"/>
      <c r="D8" s="39"/>
      <c r="E8" s="32"/>
      <c r="F8" s="32"/>
      <c r="G8" s="836"/>
      <c r="H8" s="836"/>
      <c r="I8" s="836"/>
      <c r="J8" s="836"/>
    </row>
    <row r="9" spans="2:14" ht="126" customHeight="1">
      <c r="B9" s="869" t="s">
        <v>1052</v>
      </c>
      <c r="C9" s="780"/>
      <c r="D9" s="780"/>
      <c r="E9" s="780"/>
      <c r="F9" s="780"/>
      <c r="G9" s="780"/>
    </row>
    <row r="10" spans="2:14">
      <c r="B10" s="109"/>
      <c r="C10" s="109"/>
      <c r="D10" s="109"/>
      <c r="E10" s="109"/>
      <c r="F10" s="109"/>
      <c r="G10" s="109"/>
    </row>
    <row r="11" spans="2:14" ht="20.149999999999999" customHeight="1">
      <c r="B11" s="111" t="s">
        <v>311</v>
      </c>
      <c r="C11" s="109"/>
      <c r="D11" s="109"/>
      <c r="E11" s="109"/>
      <c r="F11" s="109"/>
      <c r="G11" s="109"/>
    </row>
    <row r="12" spans="2:14" ht="149.5" customHeight="1">
      <c r="B12" s="869" t="s">
        <v>312</v>
      </c>
      <c r="C12" s="780"/>
      <c r="D12" s="780"/>
      <c r="E12" s="780"/>
      <c r="F12" s="780"/>
      <c r="G12" s="780"/>
      <c r="H12" s="42"/>
    </row>
    <row r="13" spans="2:14" ht="12.75" customHeight="1"/>
    <row r="14" spans="2:14" ht="20.149999999999999" customHeight="1">
      <c r="B14" s="111" t="s">
        <v>313</v>
      </c>
      <c r="C14" s="108"/>
      <c r="D14" s="108"/>
      <c r="E14" s="108"/>
      <c r="F14" s="108"/>
      <c r="G14" s="108"/>
      <c r="H14" s="42"/>
    </row>
    <row r="15" spans="2:14" ht="64" customHeight="1">
      <c r="B15" s="869" t="s">
        <v>314</v>
      </c>
      <c r="C15" s="869"/>
      <c r="D15" s="869"/>
      <c r="E15" s="869"/>
      <c r="F15" s="869"/>
      <c r="G15" s="869"/>
      <c r="H15" s="42"/>
    </row>
    <row r="16" spans="2:14" ht="102" customHeight="1">
      <c r="B16" s="869" t="s">
        <v>315</v>
      </c>
      <c r="C16" s="869"/>
      <c r="D16" s="869"/>
      <c r="E16" s="869"/>
      <c r="F16" s="869"/>
      <c r="G16" s="869"/>
    </row>
    <row r="17" spans="2:11" ht="12.75" customHeight="1">
      <c r="B17" s="179"/>
      <c r="C17" s="179"/>
      <c r="D17" s="179"/>
      <c r="E17" s="179"/>
      <c r="F17" s="179"/>
      <c r="G17" s="179"/>
      <c r="H17" s="42"/>
    </row>
    <row r="18" spans="2:11" ht="20.149999999999999" customHeight="1">
      <c r="B18" s="111" t="s">
        <v>316</v>
      </c>
    </row>
    <row r="19" spans="2:11">
      <c r="B19" s="782" t="s">
        <v>317</v>
      </c>
      <c r="C19" s="782"/>
    </row>
    <row r="20" spans="2:11">
      <c r="B20" s="49" t="s">
        <v>318</v>
      </c>
      <c r="C20" s="851" t="s">
        <v>319</v>
      </c>
      <c r="D20" s="851"/>
      <c r="E20" s="851" t="s">
        <v>320</v>
      </c>
      <c r="F20" s="851"/>
    </row>
    <row r="21" spans="2:11" ht="143.5" customHeight="1">
      <c r="B21" s="117" t="s">
        <v>321</v>
      </c>
      <c r="C21" s="852" t="s">
        <v>322</v>
      </c>
      <c r="D21" s="820"/>
      <c r="E21" s="852" t="s">
        <v>323</v>
      </c>
      <c r="F21" s="820"/>
    </row>
    <row r="22" spans="2:11" ht="39.65" customHeight="1">
      <c r="B22" s="117" t="s">
        <v>324</v>
      </c>
      <c r="C22" s="852" t="s">
        <v>325</v>
      </c>
      <c r="D22" s="820"/>
      <c r="E22" s="852" t="s">
        <v>323</v>
      </c>
      <c r="F22" s="820"/>
    </row>
    <row r="23" spans="2:11" ht="12.65" customHeight="1">
      <c r="B23" s="117" t="s">
        <v>326</v>
      </c>
      <c r="C23" s="852" t="s">
        <v>327</v>
      </c>
      <c r="D23" s="820"/>
      <c r="E23" s="852" t="s">
        <v>328</v>
      </c>
      <c r="F23" s="820"/>
    </row>
    <row r="24" spans="2:11" ht="12.65" customHeight="1">
      <c r="B24" s="117" t="s">
        <v>329</v>
      </c>
      <c r="C24" s="852" t="s">
        <v>330</v>
      </c>
      <c r="D24" s="820"/>
      <c r="E24" s="852" t="s">
        <v>323</v>
      </c>
      <c r="F24" s="820"/>
    </row>
    <row r="25" spans="2:11" ht="12.65" customHeight="1">
      <c r="B25" s="117" t="s">
        <v>331</v>
      </c>
      <c r="C25" s="852" t="s">
        <v>332</v>
      </c>
      <c r="D25" s="820"/>
      <c r="E25" s="852" t="s">
        <v>1141</v>
      </c>
      <c r="F25" s="820"/>
    </row>
    <row r="26" spans="2:11" ht="42.65" customHeight="1">
      <c r="B26" s="117" t="s">
        <v>334</v>
      </c>
      <c r="C26" s="852" t="s">
        <v>335</v>
      </c>
      <c r="D26" s="820"/>
      <c r="E26" s="852" t="s">
        <v>336</v>
      </c>
      <c r="F26" s="820"/>
    </row>
    <row r="27" spans="2:11">
      <c r="B27" s="117" t="s">
        <v>337</v>
      </c>
      <c r="C27" s="852" t="s">
        <v>332</v>
      </c>
      <c r="D27" s="820"/>
      <c r="E27" s="852" t="s">
        <v>323</v>
      </c>
      <c r="F27" s="820"/>
    </row>
    <row r="28" spans="2:11" ht="100.5" customHeight="1">
      <c r="B28" s="117" t="s">
        <v>338</v>
      </c>
      <c r="C28" s="852" t="s">
        <v>339</v>
      </c>
      <c r="D28" s="820"/>
      <c r="E28" s="852" t="s">
        <v>333</v>
      </c>
      <c r="F28" s="820"/>
    </row>
    <row r="29" spans="2:11" ht="12.65" customHeight="1">
      <c r="B29" s="117" t="s">
        <v>340</v>
      </c>
      <c r="C29" s="820"/>
      <c r="D29" s="820"/>
      <c r="E29" s="820"/>
      <c r="F29" s="820"/>
    </row>
    <row r="30" spans="2:11" ht="12.65" customHeight="1">
      <c r="B30" s="117" t="s">
        <v>341</v>
      </c>
      <c r="C30" s="852" t="s">
        <v>330</v>
      </c>
      <c r="D30" s="820"/>
      <c r="E30" s="852" t="s">
        <v>323</v>
      </c>
      <c r="F30" s="820"/>
    </row>
    <row r="31" spans="2:11" ht="12.65" customHeight="1">
      <c r="B31" s="117" t="s">
        <v>342</v>
      </c>
      <c r="C31" s="852" t="s">
        <v>330</v>
      </c>
      <c r="D31" s="820"/>
      <c r="E31" s="852" t="s">
        <v>323</v>
      </c>
      <c r="F31" s="820"/>
      <c r="I31" s="188"/>
      <c r="J31" s="163"/>
      <c r="K31" s="164"/>
    </row>
    <row r="32" spans="2:11" ht="16.5">
      <c r="C32" s="871"/>
      <c r="D32" s="871"/>
      <c r="E32" s="871"/>
      <c r="F32" s="871"/>
      <c r="I32" s="189"/>
      <c r="J32" s="163"/>
      <c r="K32" s="164"/>
    </row>
    <row r="33" spans="2:16">
      <c r="C33" s="871"/>
      <c r="D33" s="871"/>
      <c r="E33" s="871"/>
      <c r="F33" s="871"/>
    </row>
    <row r="34" spans="2:16" ht="13">
      <c r="B34" s="114" t="s">
        <v>165</v>
      </c>
      <c r="C34" s="871"/>
      <c r="D34" s="871"/>
      <c r="E34" s="871"/>
      <c r="F34" s="871"/>
    </row>
    <row r="35" spans="2:16" ht="51" customHeight="1">
      <c r="B35" s="854" t="s">
        <v>343</v>
      </c>
      <c r="C35" s="854"/>
      <c r="D35" s="854"/>
      <c r="E35" s="854"/>
      <c r="F35" s="854"/>
    </row>
    <row r="36" spans="2:16" ht="26.5" customHeight="1">
      <c r="B36" s="854" t="s">
        <v>344</v>
      </c>
      <c r="C36" s="854"/>
      <c r="D36" s="854"/>
      <c r="E36" s="854"/>
      <c r="F36" s="854"/>
    </row>
    <row r="37" spans="2:16" ht="15.5">
      <c r="C37" s="871"/>
      <c r="D37" s="871"/>
      <c r="E37" s="871"/>
      <c r="F37" s="871"/>
      <c r="G37" s="22"/>
      <c r="H37" s="22"/>
      <c r="I37" s="22"/>
    </row>
    <row r="38" spans="2:16" ht="13.5" customHeight="1">
      <c r="B38" s="215" t="s">
        <v>345</v>
      </c>
      <c r="C38" s="215" t="s">
        <v>346</v>
      </c>
      <c r="D38" s="63">
        <v>2024</v>
      </c>
      <c r="E38" s="176">
        <v>2023</v>
      </c>
      <c r="F38" s="176">
        <v>2022</v>
      </c>
      <c r="G38" s="22"/>
      <c r="H38" s="22"/>
      <c r="I38" s="22"/>
      <c r="J38" s="22"/>
      <c r="K38" s="22"/>
      <c r="L38" s="22"/>
      <c r="M38" s="22"/>
      <c r="N38" s="22"/>
      <c r="O38" s="22"/>
      <c r="P38" s="22"/>
    </row>
    <row r="39" spans="2:16" ht="12.65" customHeight="1">
      <c r="B39" s="862" t="s">
        <v>348</v>
      </c>
      <c r="C39" s="257" t="s">
        <v>349</v>
      </c>
      <c r="D39" s="518"/>
      <c r="E39" s="294"/>
      <c r="F39" s="221"/>
      <c r="G39" s="22"/>
      <c r="H39" s="22"/>
      <c r="I39" s="22"/>
      <c r="J39" s="22"/>
      <c r="K39" s="22"/>
      <c r="L39" s="22"/>
      <c r="M39" s="22"/>
      <c r="N39" s="22"/>
      <c r="O39" s="22"/>
      <c r="P39" s="22"/>
    </row>
    <row r="40" spans="2:16" ht="12.65" customHeight="1">
      <c r="B40" s="868"/>
      <c r="C40" s="257" t="s">
        <v>350</v>
      </c>
      <c r="D40" s="536">
        <v>9569</v>
      </c>
      <c r="E40" s="221">
        <v>9625</v>
      </c>
      <c r="F40" s="221">
        <v>11252</v>
      </c>
      <c r="G40" s="22"/>
      <c r="H40" s="22"/>
      <c r="I40" s="22"/>
      <c r="J40" s="22"/>
      <c r="K40" s="22"/>
      <c r="L40" s="22"/>
      <c r="M40" s="22"/>
      <c r="N40" s="22"/>
      <c r="O40" s="22"/>
      <c r="P40" s="22"/>
    </row>
    <row r="41" spans="2:16" ht="12.65" customHeight="1">
      <c r="B41" s="868"/>
      <c r="C41" s="257" t="s">
        <v>351</v>
      </c>
      <c r="D41" s="537">
        <v>0.44</v>
      </c>
      <c r="E41" s="256">
        <v>0.51</v>
      </c>
      <c r="F41" s="243">
        <v>0.5</v>
      </c>
      <c r="G41" s="22"/>
      <c r="H41" s="22"/>
      <c r="I41" s="22"/>
      <c r="J41" s="22"/>
      <c r="K41" s="22"/>
      <c r="L41" s="22"/>
      <c r="M41" s="22"/>
      <c r="N41" s="22"/>
      <c r="O41" s="22"/>
      <c r="P41" s="22"/>
    </row>
    <row r="42" spans="2:16" ht="12.65" customHeight="1">
      <c r="B42" s="868"/>
      <c r="C42" s="257" t="s">
        <v>874</v>
      </c>
      <c r="D42" s="536">
        <v>68817</v>
      </c>
      <c r="E42" s="328">
        <v>66905</v>
      </c>
      <c r="F42" s="221">
        <v>57490</v>
      </c>
      <c r="G42" s="22"/>
      <c r="H42" s="22"/>
      <c r="I42" s="22"/>
      <c r="J42" s="22"/>
    </row>
    <row r="43" spans="2:16" ht="25" customHeight="1">
      <c r="B43" s="868"/>
      <c r="C43" s="257" t="s">
        <v>352</v>
      </c>
      <c r="D43" s="536">
        <v>7314</v>
      </c>
      <c r="E43" s="328">
        <v>3942</v>
      </c>
      <c r="F43" s="221">
        <v>2386</v>
      </c>
      <c r="G43" s="22"/>
      <c r="H43" s="22"/>
      <c r="I43" s="22"/>
      <c r="J43" s="22"/>
    </row>
    <row r="44" spans="2:16" ht="25" customHeight="1">
      <c r="B44" s="863"/>
      <c r="C44" s="257" t="s">
        <v>353</v>
      </c>
      <c r="D44" s="536">
        <v>11470</v>
      </c>
      <c r="E44" s="328">
        <v>12112</v>
      </c>
      <c r="F44" s="221">
        <v>10913</v>
      </c>
      <c r="G44" s="22"/>
      <c r="H44" s="22"/>
      <c r="I44" s="22"/>
      <c r="J44" s="22"/>
    </row>
    <row r="45" spans="2:16" ht="12.65" customHeight="1">
      <c r="B45" s="257" t="s">
        <v>347</v>
      </c>
      <c r="C45" s="257"/>
      <c r="D45" s="538">
        <v>15</v>
      </c>
      <c r="E45" s="327">
        <f>119060/7926</f>
        <v>15.021448397678526</v>
      </c>
      <c r="F45" s="221">
        <v>12</v>
      </c>
      <c r="G45" s="22"/>
      <c r="H45" s="22"/>
      <c r="I45" s="22"/>
      <c r="J45" s="22"/>
      <c r="K45" s="22"/>
      <c r="L45" s="22"/>
      <c r="M45" s="22"/>
      <c r="N45" s="22"/>
      <c r="O45" s="22"/>
      <c r="P45" s="22"/>
    </row>
    <row r="46" spans="2:16" ht="12.5" customHeight="1">
      <c r="B46" s="257" t="s">
        <v>354</v>
      </c>
      <c r="C46" s="257" t="s">
        <v>354</v>
      </c>
      <c r="D46" s="538">
        <v>891</v>
      </c>
      <c r="E46" s="221">
        <v>739</v>
      </c>
      <c r="F46" s="221">
        <v>467</v>
      </c>
      <c r="G46" s="22"/>
      <c r="H46" s="22"/>
      <c r="I46" s="22"/>
      <c r="J46" s="22"/>
    </row>
    <row r="47" spans="2:16" ht="37.5" customHeight="1">
      <c r="B47" s="257" t="s">
        <v>1053</v>
      </c>
      <c r="C47" s="257" t="s">
        <v>355</v>
      </c>
      <c r="D47" s="536">
        <v>4267</v>
      </c>
      <c r="E47" s="328">
        <v>2725</v>
      </c>
      <c r="F47" s="221">
        <v>1615</v>
      </c>
      <c r="G47" s="22"/>
      <c r="H47" s="22"/>
      <c r="I47" s="22"/>
      <c r="J47" s="22"/>
    </row>
    <row r="48" spans="2:16" ht="25" customHeight="1">
      <c r="B48" s="257" t="s">
        <v>356</v>
      </c>
      <c r="C48" s="257" t="s">
        <v>357</v>
      </c>
      <c r="D48" s="537">
        <v>0.03</v>
      </c>
      <c r="E48" s="256">
        <v>0.02</v>
      </c>
      <c r="F48" s="256">
        <v>0.02</v>
      </c>
      <c r="G48" s="22"/>
      <c r="H48" s="22"/>
      <c r="I48" s="22"/>
      <c r="J48" s="22"/>
    </row>
    <row r="49" spans="2:10" ht="25" customHeight="1">
      <c r="B49" s="257" t="s">
        <v>358</v>
      </c>
      <c r="C49" s="257" t="s">
        <v>359</v>
      </c>
      <c r="D49" s="537">
        <v>0.03</v>
      </c>
      <c r="E49" s="256">
        <v>0.03</v>
      </c>
      <c r="F49" s="256">
        <v>0.02</v>
      </c>
      <c r="G49" s="22"/>
      <c r="H49" s="22"/>
      <c r="I49" s="22"/>
      <c r="J49" s="22"/>
    </row>
    <row r="50" spans="2:10" ht="38.5" customHeight="1">
      <c r="B50" s="257" t="s">
        <v>360</v>
      </c>
      <c r="C50" s="257" t="s">
        <v>361</v>
      </c>
      <c r="D50" s="537">
        <v>0.43</v>
      </c>
      <c r="E50" s="256">
        <v>0.37</v>
      </c>
      <c r="F50" s="256">
        <v>0.32</v>
      </c>
      <c r="G50" s="22"/>
      <c r="H50" s="22"/>
      <c r="I50" s="22"/>
      <c r="J50" s="22"/>
    </row>
    <row r="51" spans="2:10" ht="25" customHeight="1">
      <c r="B51" s="257" t="s">
        <v>362</v>
      </c>
      <c r="C51" s="257" t="s">
        <v>363</v>
      </c>
      <c r="D51" s="537">
        <v>0.09</v>
      </c>
      <c r="E51" s="256">
        <v>7.0000000000000007E-2</v>
      </c>
      <c r="F51" s="256">
        <v>7.0000000000000007E-2</v>
      </c>
      <c r="G51" s="22"/>
      <c r="H51" s="22"/>
      <c r="I51" s="22"/>
      <c r="J51" s="22"/>
    </row>
    <row r="52" spans="2:10" ht="12.65" customHeight="1" thickBot="1">
      <c r="B52" s="260" t="s">
        <v>364</v>
      </c>
      <c r="C52" s="260"/>
      <c r="D52" s="539">
        <v>0.04</v>
      </c>
      <c r="E52" s="329">
        <v>0.03</v>
      </c>
      <c r="F52" s="329">
        <v>0.03</v>
      </c>
      <c r="G52" s="22"/>
      <c r="H52" s="22"/>
      <c r="I52" s="22"/>
      <c r="J52" s="22"/>
    </row>
    <row r="53" spans="2:10" ht="15.5">
      <c r="G53" s="22"/>
      <c r="H53" s="22"/>
    </row>
  </sheetData>
  <sheetProtection algorithmName="SHA-512" hashValue="Adj61lMt90s3vocMisGdQa0qfCGj8ea5z4E8m1mvWI5/rBtejuJMNzAadxI3M/f0UCt/iwJi/UeHpEOhTjsdxA==" saltValue="xpPKMiQdD1brUPbxEl+dEA==" spinCount="100000" sheet="1" objects="1" scenarios="1"/>
  <mergeCells count="43">
    <mergeCell ref="C37:D37"/>
    <mergeCell ref="E32:F32"/>
    <mergeCell ref="C33:D33"/>
    <mergeCell ref="E33:F33"/>
    <mergeCell ref="E37:F37"/>
    <mergeCell ref="B35:F35"/>
    <mergeCell ref="B36:F36"/>
    <mergeCell ref="C32:D32"/>
    <mergeCell ref="C34:D34"/>
    <mergeCell ref="E34:F34"/>
    <mergeCell ref="C31:D31"/>
    <mergeCell ref="E31:F31"/>
    <mergeCell ref="C29:D29"/>
    <mergeCell ref="E29:F29"/>
    <mergeCell ref="C30:D30"/>
    <mergeCell ref="E30:F30"/>
    <mergeCell ref="E26:F26"/>
    <mergeCell ref="C27:D27"/>
    <mergeCell ref="E27:F27"/>
    <mergeCell ref="C28:D28"/>
    <mergeCell ref="E28:F28"/>
    <mergeCell ref="D5:N5"/>
    <mergeCell ref="B16:G16"/>
    <mergeCell ref="G8:J8"/>
    <mergeCell ref="B19:C19"/>
    <mergeCell ref="C20:D20"/>
    <mergeCell ref="E20:F20"/>
    <mergeCell ref="B39:B44"/>
    <mergeCell ref="B9:G9"/>
    <mergeCell ref="B12:G12"/>
    <mergeCell ref="B15:G15"/>
    <mergeCell ref="B7:G7"/>
    <mergeCell ref="C21:D21"/>
    <mergeCell ref="E21:F21"/>
    <mergeCell ref="C22:D22"/>
    <mergeCell ref="E22:F22"/>
    <mergeCell ref="C23:D23"/>
    <mergeCell ref="E23:F23"/>
    <mergeCell ref="C24:D24"/>
    <mergeCell ref="E24:F24"/>
    <mergeCell ref="C25:D25"/>
    <mergeCell ref="E25:F25"/>
    <mergeCell ref="C26:D26"/>
  </mergeCells>
  <pageMargins left="0.25" right="0.25" top="0.75" bottom="0.75" header="0.3" footer="0.3"/>
  <pageSetup paperSize="8" scale="46" orientation="landscape" horizontalDpi="1200" verticalDpi="1200" r:id="rId1"/>
  <headerFooter>
    <oddFooter>&amp;L&amp;1#&amp;"Calibri"&amp;7&amp;K000000C2 General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B8A45-97B0-4211-A6C6-16E98DD9CDD0}">
  <sheetPr>
    <tabColor theme="9" tint="0.59999389629810485"/>
    <pageSetUpPr fitToPage="1"/>
  </sheetPr>
  <dimension ref="B1:M19"/>
  <sheetViews>
    <sheetView zoomScaleNormal="100" zoomScaleSheetLayoutView="100" workbookViewId="0">
      <selection activeCell="E2" sqref="E2"/>
    </sheetView>
  </sheetViews>
  <sheetFormatPr defaultRowHeight="12.5"/>
  <cols>
    <col min="1" max="1" width="5" customWidth="1"/>
    <col min="2" max="2" width="30.09765625" customWidth="1"/>
    <col min="3" max="9" width="23.3984375" customWidth="1"/>
    <col min="10" max="10" width="27.09765625" customWidth="1"/>
    <col min="11" max="13" width="12.09765625" customWidth="1"/>
    <col min="14" max="16" width="11.09765625" customWidth="1"/>
  </cols>
  <sheetData>
    <row r="1" spans="2:13" ht="13.4" customHeight="1">
      <c r="F1" s="178"/>
      <c r="G1" s="299" t="s">
        <v>82</v>
      </c>
    </row>
    <row r="2" spans="2:13" ht="63" customHeight="1">
      <c r="F2" s="178"/>
      <c r="H2" s="48"/>
    </row>
    <row r="4" spans="2:13" ht="21">
      <c r="B4" s="85" t="s">
        <v>1181</v>
      </c>
      <c r="C4" s="781"/>
      <c r="D4" s="781"/>
      <c r="E4" s="781"/>
      <c r="F4" s="781"/>
      <c r="G4" s="781"/>
      <c r="H4" s="781"/>
      <c r="I4" s="781"/>
      <c r="J4" s="781"/>
      <c r="K4" s="781"/>
      <c r="L4" s="781"/>
      <c r="M4" s="781"/>
    </row>
    <row r="5" spans="2:13" ht="21">
      <c r="B5" s="19"/>
      <c r="C5" s="22"/>
      <c r="D5" s="22"/>
      <c r="E5" s="22"/>
      <c r="F5" s="873"/>
      <c r="G5" s="873"/>
      <c r="H5" s="873"/>
      <c r="I5" s="873"/>
      <c r="J5" s="22"/>
      <c r="K5" s="22"/>
      <c r="L5" s="22"/>
      <c r="M5" s="22"/>
    </row>
    <row r="6" spans="2:13">
      <c r="B6" s="851" t="s">
        <v>365</v>
      </c>
      <c r="C6" s="851"/>
      <c r="D6" s="851"/>
      <c r="E6" s="851"/>
      <c r="F6" s="851"/>
      <c r="G6" s="851"/>
      <c r="H6" s="851"/>
      <c r="I6" s="851"/>
    </row>
    <row r="7" spans="2:13" ht="117.65" customHeight="1">
      <c r="B7" s="854" t="s">
        <v>1144</v>
      </c>
      <c r="C7" s="854"/>
      <c r="D7" s="854"/>
      <c r="E7" s="854"/>
      <c r="F7" s="854"/>
      <c r="G7" s="854"/>
      <c r="H7" s="854"/>
      <c r="I7" s="854"/>
    </row>
    <row r="8" spans="2:13">
      <c r="B8" s="851" t="s">
        <v>1012</v>
      </c>
      <c r="C8" s="851"/>
      <c r="D8" s="851"/>
      <c r="E8" s="851"/>
      <c r="F8" s="851"/>
      <c r="G8" s="851"/>
      <c r="H8" s="851"/>
      <c r="I8" s="851"/>
    </row>
    <row r="9" spans="2:13" ht="38.5" customHeight="1">
      <c r="B9" s="854" t="s">
        <v>1143</v>
      </c>
      <c r="C9" s="854"/>
      <c r="D9" s="854"/>
      <c r="E9" s="854"/>
      <c r="F9" s="854"/>
      <c r="G9" s="854"/>
      <c r="H9" s="854"/>
      <c r="I9" s="854"/>
    </row>
    <row r="10" spans="2:13">
      <c r="B10" s="851" t="s">
        <v>366</v>
      </c>
      <c r="C10" s="851"/>
      <c r="D10" s="851"/>
      <c r="E10" s="851"/>
      <c r="F10" s="851"/>
      <c r="G10" s="851"/>
      <c r="H10" s="851"/>
      <c r="I10" s="851"/>
    </row>
    <row r="11" spans="2:13" ht="52.5" customHeight="1">
      <c r="B11" s="854" t="s">
        <v>1142</v>
      </c>
      <c r="C11" s="854"/>
      <c r="D11" s="854"/>
      <c r="E11" s="854"/>
      <c r="F11" s="854"/>
      <c r="G11" s="854"/>
      <c r="H11" s="854"/>
      <c r="I11" s="854"/>
    </row>
    <row r="12" spans="2:13">
      <c r="B12" s="851" t="s">
        <v>367</v>
      </c>
      <c r="C12" s="851"/>
      <c r="D12" s="851"/>
      <c r="E12" s="851"/>
      <c r="F12" s="851"/>
      <c r="G12" s="851"/>
      <c r="H12" s="851"/>
      <c r="I12" s="851"/>
    </row>
    <row r="13" spans="2:13" ht="55.5" customHeight="1">
      <c r="B13" s="872" t="s">
        <v>1054</v>
      </c>
      <c r="C13" s="872"/>
      <c r="D13" s="872"/>
      <c r="E13" s="872"/>
      <c r="F13" s="872"/>
      <c r="G13" s="872"/>
      <c r="H13" s="872"/>
      <c r="I13" s="872"/>
    </row>
    <row r="14" spans="2:13">
      <c r="B14" s="851" t="s">
        <v>368</v>
      </c>
      <c r="C14" s="851"/>
      <c r="D14" s="851"/>
      <c r="E14" s="851"/>
      <c r="F14" s="851"/>
      <c r="G14" s="851"/>
      <c r="H14" s="851"/>
      <c r="I14" s="851"/>
    </row>
    <row r="15" spans="2:13" ht="29.5" customHeight="1">
      <c r="B15" s="854" t="s">
        <v>957</v>
      </c>
      <c r="C15" s="854"/>
      <c r="D15" s="854"/>
      <c r="E15" s="854"/>
      <c r="F15" s="854"/>
      <c r="G15" s="854"/>
      <c r="H15" s="854"/>
      <c r="I15" s="854"/>
    </row>
    <row r="16" spans="2:13">
      <c r="B16" s="853"/>
      <c r="C16" s="853"/>
      <c r="D16" s="853"/>
      <c r="E16" s="853"/>
      <c r="F16" s="853"/>
      <c r="G16" s="853"/>
      <c r="H16" s="853"/>
      <c r="I16" s="853"/>
    </row>
    <row r="17" spans="2:9">
      <c r="B17" s="853"/>
      <c r="C17" s="853"/>
      <c r="D17" s="853"/>
      <c r="E17" s="853"/>
      <c r="F17" s="853"/>
      <c r="G17" s="853"/>
      <c r="H17" s="853"/>
      <c r="I17" s="853"/>
    </row>
    <row r="18" spans="2:9">
      <c r="B18" s="853"/>
      <c r="C18" s="853"/>
      <c r="D18" s="853"/>
      <c r="E18" s="853"/>
      <c r="F18" s="853"/>
      <c r="G18" s="853"/>
      <c r="H18" s="853"/>
      <c r="I18" s="853"/>
    </row>
    <row r="19" spans="2:9">
      <c r="B19" s="853"/>
      <c r="C19" s="853"/>
      <c r="D19" s="853"/>
      <c r="E19" s="853"/>
      <c r="F19" s="853"/>
      <c r="G19" s="853"/>
      <c r="H19" s="853"/>
      <c r="I19" s="853"/>
    </row>
  </sheetData>
  <sheetProtection algorithmName="SHA-512" hashValue="c3kkrrU2B6CPz3U8poT3d+egan1KIQTtYY/m19Cdf+KI73kmOWuKAYDF1ur7Id9zLfZDOC1J/orXzkqG66wspQ==" saltValue="ea5X4bt/ymU+VsK9k59DPg==" spinCount="100000" sheet="1" objects="1" scenarios="1"/>
  <mergeCells count="17">
    <mergeCell ref="B12:I12"/>
    <mergeCell ref="C4:M4"/>
    <mergeCell ref="B8:I8"/>
    <mergeCell ref="H5:I5"/>
    <mergeCell ref="B10:I10"/>
    <mergeCell ref="B11:I11"/>
    <mergeCell ref="B9:I9"/>
    <mergeCell ref="B7:I7"/>
    <mergeCell ref="F5:G5"/>
    <mergeCell ref="B6:I6"/>
    <mergeCell ref="B19:I19"/>
    <mergeCell ref="B13:I13"/>
    <mergeCell ref="B14:I14"/>
    <mergeCell ref="B15:I15"/>
    <mergeCell ref="B18:I18"/>
    <mergeCell ref="B17:I17"/>
    <mergeCell ref="B16:I16"/>
  </mergeCells>
  <pageMargins left="0.25" right="0.25" top="0.75" bottom="0.75" header="0.3" footer="0.3"/>
  <pageSetup paperSize="8" scale="91" orientation="landscape" horizontalDpi="1200" verticalDpi="1200" r:id="rId1"/>
  <headerFooter>
    <oddFooter>&amp;L&amp;1#&amp;"Calibri"&amp;7&amp;K000000C2 General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AE9A7-AF55-4864-8F67-C6A480E7B05D}">
  <sheetPr>
    <tabColor theme="9" tint="0.59999389629810485"/>
    <pageSetUpPr fitToPage="1"/>
  </sheetPr>
  <dimension ref="B1:O168"/>
  <sheetViews>
    <sheetView zoomScaleNormal="100" zoomScaleSheetLayoutView="100" workbookViewId="0">
      <selection activeCell="B4" sqref="B4:M4"/>
    </sheetView>
  </sheetViews>
  <sheetFormatPr defaultRowHeight="12.5"/>
  <cols>
    <col min="1" max="1" width="5" customWidth="1"/>
    <col min="2" max="2" width="60.09765625" customWidth="1"/>
    <col min="3" max="3" width="18.19921875" customWidth="1"/>
    <col min="4" max="4" width="13.8984375" customWidth="1"/>
    <col min="5" max="7" width="12.69921875" customWidth="1"/>
    <col min="8" max="8" width="57.69921875" customWidth="1"/>
    <col min="9" max="10" width="13.69921875" customWidth="1"/>
    <col min="11" max="11" width="11.59765625" customWidth="1"/>
    <col min="12" max="13" width="12.09765625" customWidth="1"/>
    <col min="14" max="16" width="11.09765625" customWidth="1"/>
  </cols>
  <sheetData>
    <row r="1" spans="2:13" ht="13.4" customHeight="1">
      <c r="F1" s="178"/>
      <c r="G1" s="299" t="s">
        <v>82</v>
      </c>
    </row>
    <row r="2" spans="2:13" ht="63" customHeight="1">
      <c r="F2" s="178"/>
      <c r="H2" s="48"/>
    </row>
    <row r="3" spans="2:13" ht="12.65" customHeight="1"/>
    <row r="4" spans="2:13" ht="21">
      <c r="B4" s="860" t="s">
        <v>1176</v>
      </c>
      <c r="C4" s="860"/>
      <c r="D4" s="860"/>
      <c r="E4" s="860"/>
      <c r="F4" s="860"/>
      <c r="G4" s="860"/>
      <c r="H4" s="860"/>
      <c r="I4" s="860"/>
      <c r="J4" s="860"/>
      <c r="K4" s="860"/>
      <c r="L4" s="860"/>
      <c r="M4" s="860"/>
    </row>
    <row r="5" spans="2:13" ht="21">
      <c r="B5" s="296"/>
      <c r="C5" s="296"/>
      <c r="D5" s="296"/>
      <c r="E5" s="296"/>
      <c r="F5" s="296"/>
      <c r="G5" s="296"/>
      <c r="H5" s="296"/>
      <c r="I5" s="296"/>
      <c r="J5" s="296"/>
      <c r="K5" s="296"/>
      <c r="L5" s="296"/>
      <c r="M5" s="296"/>
    </row>
    <row r="6" spans="2:13" ht="21">
      <c r="B6" s="413" t="s">
        <v>124</v>
      </c>
    </row>
    <row r="7" spans="2:13" ht="18.5">
      <c r="B7" s="111"/>
    </row>
    <row r="8" spans="2:13" ht="18.5">
      <c r="B8" s="856" t="s">
        <v>369</v>
      </c>
      <c r="C8" s="856"/>
      <c r="D8" s="856"/>
      <c r="E8" s="856"/>
      <c r="F8" s="856"/>
      <c r="G8" s="856"/>
      <c r="H8" s="856"/>
      <c r="I8" s="856"/>
    </row>
    <row r="9" spans="2:13">
      <c r="B9" s="871" t="s">
        <v>370</v>
      </c>
      <c r="C9" s="871"/>
      <c r="D9" s="871"/>
      <c r="E9" s="871"/>
      <c r="F9" s="871"/>
      <c r="G9" s="871"/>
      <c r="H9" s="871"/>
      <c r="I9" s="871"/>
    </row>
    <row r="10" spans="2:13" ht="103" customHeight="1">
      <c r="B10" s="854" t="s">
        <v>371</v>
      </c>
      <c r="C10" s="854"/>
      <c r="D10" s="854"/>
      <c r="E10" s="854"/>
      <c r="F10" s="854"/>
      <c r="G10" s="854"/>
      <c r="H10" s="854"/>
      <c r="I10" s="854"/>
    </row>
    <row r="11" spans="2:13" ht="12.65" customHeight="1"/>
    <row r="12" spans="2:13" ht="18.649999999999999" customHeight="1">
      <c r="B12" s="879" t="s">
        <v>372</v>
      </c>
      <c r="C12" s="879"/>
      <c r="D12" s="879"/>
      <c r="E12" s="879"/>
      <c r="F12" s="879"/>
      <c r="G12" s="879"/>
      <c r="H12" s="879"/>
      <c r="I12" s="879"/>
    </row>
    <row r="13" spans="2:13" ht="27" customHeight="1">
      <c r="B13" s="854" t="s">
        <v>1164</v>
      </c>
      <c r="C13" s="854"/>
      <c r="D13" s="854"/>
      <c r="E13" s="854"/>
      <c r="F13" s="854"/>
      <c r="G13" s="854"/>
      <c r="H13" s="854"/>
      <c r="I13" s="854"/>
    </row>
    <row r="14" spans="2:13" ht="12.65" customHeight="1">
      <c r="B14" s="82" t="s">
        <v>373</v>
      </c>
      <c r="C14" s="91" t="s">
        <v>374</v>
      </c>
      <c r="D14" s="91" t="s">
        <v>375</v>
      </c>
      <c r="E14" s="91" t="s">
        <v>376</v>
      </c>
      <c r="F14" s="91" t="s">
        <v>377</v>
      </c>
      <c r="G14" s="91" t="s">
        <v>378</v>
      </c>
    </row>
    <row r="15" spans="2:13" ht="25.5" thickBot="1">
      <c r="B15" s="359" t="s">
        <v>453</v>
      </c>
      <c r="C15" s="564">
        <v>2101</v>
      </c>
      <c r="D15" s="365">
        <v>1652</v>
      </c>
      <c r="E15" s="365">
        <v>2121</v>
      </c>
      <c r="F15" s="365">
        <v>3771</v>
      </c>
      <c r="G15" s="361" t="s">
        <v>131</v>
      </c>
    </row>
    <row r="17" spans="2:9" ht="15.5">
      <c r="B17" s="878" t="s">
        <v>379</v>
      </c>
      <c r="C17" s="878"/>
      <c r="D17" s="878"/>
      <c r="E17" s="878"/>
      <c r="F17" s="878"/>
      <c r="G17" s="878"/>
      <c r="H17" s="878"/>
      <c r="I17" s="878"/>
    </row>
    <row r="18" spans="2:9">
      <c r="B18" s="82" t="s">
        <v>380</v>
      </c>
      <c r="C18" s="91" t="s">
        <v>374</v>
      </c>
      <c r="D18" s="91" t="s">
        <v>375</v>
      </c>
      <c r="E18" s="91" t="s">
        <v>376</v>
      </c>
      <c r="F18" s="91" t="s">
        <v>377</v>
      </c>
      <c r="G18" s="91" t="s">
        <v>378</v>
      </c>
    </row>
    <row r="19" spans="2:9" ht="25" customHeight="1">
      <c r="B19" s="226" t="s">
        <v>381</v>
      </c>
      <c r="C19" s="419">
        <v>248</v>
      </c>
      <c r="D19" s="362">
        <v>226</v>
      </c>
      <c r="E19" s="362">
        <v>206</v>
      </c>
      <c r="F19" s="362">
        <v>251</v>
      </c>
      <c r="G19" s="228">
        <v>202</v>
      </c>
    </row>
    <row r="20" spans="2:9" ht="39" customHeight="1">
      <c r="B20" s="226" t="s">
        <v>382</v>
      </c>
      <c r="C20" s="419">
        <v>94</v>
      </c>
      <c r="D20" s="362">
        <v>84</v>
      </c>
      <c r="E20" s="362">
        <v>80</v>
      </c>
      <c r="F20" s="362">
        <v>83</v>
      </c>
      <c r="G20" s="228">
        <v>74</v>
      </c>
    </row>
    <row r="21" spans="2:9">
      <c r="B21" s="226" t="s">
        <v>383</v>
      </c>
      <c r="C21" s="419">
        <v>194</v>
      </c>
      <c r="D21" s="362">
        <v>174</v>
      </c>
      <c r="E21" s="362">
        <v>206</v>
      </c>
      <c r="F21" s="362">
        <v>252</v>
      </c>
      <c r="G21" s="228" t="s">
        <v>131</v>
      </c>
    </row>
    <row r="22" spans="2:9">
      <c r="B22" s="226" t="s">
        <v>384</v>
      </c>
      <c r="C22" s="419">
        <v>54</v>
      </c>
      <c r="D22" s="362">
        <v>41</v>
      </c>
      <c r="E22" s="362">
        <v>34</v>
      </c>
      <c r="F22" s="362">
        <v>34</v>
      </c>
      <c r="G22" s="228" t="s">
        <v>131</v>
      </c>
    </row>
    <row r="23" spans="2:9">
      <c r="B23" s="226" t="s">
        <v>1145</v>
      </c>
      <c r="C23" s="419">
        <v>10</v>
      </c>
      <c r="D23" s="362">
        <v>11</v>
      </c>
      <c r="E23" s="362">
        <v>43</v>
      </c>
      <c r="F23" s="362">
        <v>64</v>
      </c>
      <c r="G23" s="228" t="s">
        <v>131</v>
      </c>
    </row>
    <row r="24" spans="2:9" ht="25">
      <c r="B24" s="226" t="s">
        <v>385</v>
      </c>
      <c r="C24" s="652">
        <v>0.81100000000000005</v>
      </c>
      <c r="D24" s="364">
        <v>0.89</v>
      </c>
      <c r="E24" s="364">
        <v>0.91110000000000002</v>
      </c>
      <c r="F24" s="364">
        <v>0.94320000000000004</v>
      </c>
      <c r="G24" s="228" t="s">
        <v>131</v>
      </c>
    </row>
    <row r="25" spans="2:9" ht="25.5" thickBot="1">
      <c r="B25" s="359" t="s">
        <v>386</v>
      </c>
      <c r="C25" s="688">
        <v>0.86</v>
      </c>
      <c r="D25" s="366">
        <v>1</v>
      </c>
      <c r="E25" s="365" t="s">
        <v>131</v>
      </c>
      <c r="F25" s="365" t="s">
        <v>131</v>
      </c>
      <c r="G25" s="360" t="s">
        <v>131</v>
      </c>
    </row>
    <row r="26" spans="2:9">
      <c r="D26" s="232"/>
      <c r="E26" s="232"/>
      <c r="F26" s="232"/>
      <c r="G26" s="232"/>
    </row>
    <row r="27" spans="2:9">
      <c r="B27" s="82" t="s">
        <v>387</v>
      </c>
      <c r="C27" s="91" t="s">
        <v>374</v>
      </c>
      <c r="D27" s="91" t="s">
        <v>375</v>
      </c>
      <c r="E27" s="91" t="s">
        <v>376</v>
      </c>
      <c r="F27" s="91" t="s">
        <v>377</v>
      </c>
      <c r="G27" s="91" t="s">
        <v>378</v>
      </c>
    </row>
    <row r="28" spans="2:9" ht="13" thickBot="1">
      <c r="B28" s="359" t="s">
        <v>388</v>
      </c>
      <c r="C28" s="644">
        <v>4499</v>
      </c>
      <c r="D28" s="365">
        <v>7845</v>
      </c>
      <c r="E28" s="365">
        <v>115</v>
      </c>
      <c r="F28" s="365">
        <v>316</v>
      </c>
      <c r="G28" s="360" t="s">
        <v>131</v>
      </c>
    </row>
    <row r="30" spans="2:9">
      <c r="B30" s="82" t="s">
        <v>389</v>
      </c>
      <c r="C30" s="91" t="s">
        <v>374</v>
      </c>
      <c r="D30" s="91" t="s">
        <v>375</v>
      </c>
      <c r="E30" s="91" t="s">
        <v>376</v>
      </c>
      <c r="F30" s="91" t="s">
        <v>377</v>
      </c>
      <c r="G30" s="91" t="s">
        <v>378</v>
      </c>
    </row>
    <row r="31" spans="2:9" ht="25.5" thickBot="1">
      <c r="B31" s="359" t="s">
        <v>390</v>
      </c>
      <c r="C31" s="644">
        <v>9056</v>
      </c>
      <c r="D31" s="365">
        <v>11829</v>
      </c>
      <c r="E31" s="365">
        <v>402</v>
      </c>
      <c r="F31" s="365">
        <v>1564</v>
      </c>
      <c r="G31" s="360" t="s">
        <v>131</v>
      </c>
    </row>
    <row r="33" spans="2:14">
      <c r="B33" s="82" t="s">
        <v>391</v>
      </c>
      <c r="C33" s="91" t="s">
        <v>374</v>
      </c>
      <c r="D33" s="91" t="s">
        <v>375</v>
      </c>
      <c r="E33" s="91" t="s">
        <v>376</v>
      </c>
      <c r="F33" s="91" t="s">
        <v>377</v>
      </c>
      <c r="G33" s="91" t="s">
        <v>378</v>
      </c>
    </row>
    <row r="34" spans="2:14" ht="25">
      <c r="B34" s="226" t="s">
        <v>392</v>
      </c>
      <c r="C34" s="645">
        <v>9556</v>
      </c>
      <c r="D34" s="362">
        <v>12635</v>
      </c>
      <c r="E34" s="362">
        <v>11410</v>
      </c>
      <c r="F34" s="362" t="s">
        <v>131</v>
      </c>
      <c r="G34" s="228" t="s">
        <v>131</v>
      </c>
    </row>
    <row r="35" spans="2:14" ht="13" thickBot="1">
      <c r="B35" s="359" t="s">
        <v>393</v>
      </c>
      <c r="C35" s="644">
        <v>3634</v>
      </c>
      <c r="D35" s="365">
        <v>6266</v>
      </c>
      <c r="E35" s="365">
        <v>441</v>
      </c>
      <c r="F35" s="365" t="s">
        <v>131</v>
      </c>
      <c r="G35" s="360" t="s">
        <v>131</v>
      </c>
    </row>
    <row r="37" spans="2:14" ht="18.5">
      <c r="B37" s="856" t="s">
        <v>394</v>
      </c>
      <c r="C37" s="856"/>
      <c r="D37" s="856"/>
      <c r="E37" s="856"/>
      <c r="F37" s="856"/>
      <c r="G37" s="856"/>
    </row>
    <row r="38" spans="2:14" ht="18.5">
      <c r="B38" s="324" t="s">
        <v>395</v>
      </c>
      <c r="C38" s="146"/>
      <c r="D38" s="146"/>
      <c r="E38" s="146"/>
      <c r="F38" s="146"/>
      <c r="G38" s="146"/>
    </row>
    <row r="39" spans="2:14">
      <c r="B39" s="82" t="s">
        <v>396</v>
      </c>
      <c r="C39" s="91" t="s">
        <v>374</v>
      </c>
      <c r="D39" s="91" t="s">
        <v>375</v>
      </c>
      <c r="E39" s="91" t="s">
        <v>376</v>
      </c>
      <c r="F39" s="91" t="s">
        <v>377</v>
      </c>
      <c r="G39" s="91" t="s">
        <v>378</v>
      </c>
    </row>
    <row r="40" spans="2:14" ht="12.65" customHeight="1">
      <c r="B40" s="51" t="s">
        <v>130</v>
      </c>
      <c r="C40" s="419">
        <v>115.08</v>
      </c>
      <c r="D40" s="429">
        <v>90.9275788212734</v>
      </c>
      <c r="E40" s="363">
        <v>141.94</v>
      </c>
      <c r="F40" s="363">
        <v>81.89</v>
      </c>
      <c r="G40" s="61">
        <v>102.02</v>
      </c>
    </row>
    <row r="41" spans="2:14" ht="12.65" customHeight="1" thickBot="1">
      <c r="B41" s="58" t="s">
        <v>132</v>
      </c>
      <c r="C41" s="421">
        <v>196.2</v>
      </c>
      <c r="D41" s="449">
        <v>99.452686049718793</v>
      </c>
      <c r="E41" s="393">
        <v>125.66</v>
      </c>
      <c r="F41" s="393">
        <v>73.790000000000006</v>
      </c>
      <c r="G41" s="361">
        <v>86.91</v>
      </c>
    </row>
    <row r="42" spans="2:14" ht="12.65" customHeight="1">
      <c r="E42" s="103"/>
    </row>
    <row r="43" spans="2:14">
      <c r="B43" s="82" t="s">
        <v>397</v>
      </c>
      <c r="C43" s="91" t="s">
        <v>374</v>
      </c>
      <c r="D43" s="91" t="s">
        <v>375</v>
      </c>
      <c r="E43" s="91" t="s">
        <v>376</v>
      </c>
      <c r="F43" s="91" t="s">
        <v>377</v>
      </c>
      <c r="G43" s="91" t="s">
        <v>378</v>
      </c>
      <c r="K43" s="7"/>
    </row>
    <row r="44" spans="2:14">
      <c r="B44" s="226" t="s">
        <v>258</v>
      </c>
      <c r="C44" s="419">
        <v>41.05</v>
      </c>
      <c r="D44" s="367">
        <v>40.653660658031093</v>
      </c>
      <c r="E44" s="363">
        <v>50.38</v>
      </c>
      <c r="F44" s="363">
        <v>46.05</v>
      </c>
      <c r="G44" s="267">
        <v>101.73</v>
      </c>
      <c r="K44" s="7"/>
      <c r="L44" s="7"/>
      <c r="M44" s="7"/>
      <c r="N44" s="7"/>
    </row>
    <row r="45" spans="2:14">
      <c r="B45" s="226" t="s">
        <v>398</v>
      </c>
      <c r="C45" s="419">
        <v>156.94</v>
      </c>
      <c r="D45" s="367">
        <v>100.7102951214634</v>
      </c>
      <c r="E45" s="363">
        <v>132.02000000000001</v>
      </c>
      <c r="F45" s="363">
        <v>91.85</v>
      </c>
      <c r="G45" s="267">
        <v>42.71</v>
      </c>
      <c r="K45" s="7"/>
    </row>
    <row r="46" spans="2:14">
      <c r="B46" s="226" t="s">
        <v>399</v>
      </c>
      <c r="C46" s="419">
        <v>222.93</v>
      </c>
      <c r="D46" s="367">
        <v>131.07916778575407</v>
      </c>
      <c r="E46" s="363">
        <v>179.33</v>
      </c>
      <c r="F46" s="363">
        <v>98.27</v>
      </c>
      <c r="G46" s="267">
        <v>71.17</v>
      </c>
      <c r="K46" s="7"/>
    </row>
    <row r="47" spans="2:14">
      <c r="B47" s="226" t="s">
        <v>400</v>
      </c>
      <c r="C47" s="419">
        <v>129.38</v>
      </c>
      <c r="D47" s="367">
        <v>85.859023609554228</v>
      </c>
      <c r="E47" s="363">
        <v>129.94999999999999</v>
      </c>
      <c r="F47" s="363">
        <v>72.680000000000007</v>
      </c>
      <c r="G47" s="267">
        <v>110.58</v>
      </c>
      <c r="K47" s="7"/>
    </row>
    <row r="48" spans="2:14">
      <c r="B48" s="226" t="s">
        <v>401</v>
      </c>
      <c r="C48" s="419">
        <v>147.28</v>
      </c>
      <c r="D48" s="367">
        <v>94.335321773651089</v>
      </c>
      <c r="E48" s="363">
        <v>135.12</v>
      </c>
      <c r="F48" s="363">
        <v>78.45</v>
      </c>
      <c r="G48" s="267">
        <v>95.52</v>
      </c>
    </row>
    <row r="49" spans="2:7">
      <c r="B49" s="226" t="s">
        <v>402</v>
      </c>
      <c r="C49" s="419">
        <v>19.64</v>
      </c>
      <c r="D49" s="367">
        <v>12.58</v>
      </c>
      <c r="E49" s="363">
        <v>18.02</v>
      </c>
      <c r="F49" s="363">
        <v>9.81</v>
      </c>
      <c r="G49" s="267">
        <v>3.98</v>
      </c>
    </row>
    <row r="50" spans="2:7" ht="13" thickBot="1">
      <c r="B50" s="359" t="s">
        <v>403</v>
      </c>
      <c r="C50" s="564">
        <v>1696947.12</v>
      </c>
      <c r="D50" s="365">
        <v>1049008.7781230002</v>
      </c>
      <c r="E50" s="365">
        <v>1533194.93</v>
      </c>
      <c r="F50" s="365">
        <v>884697</v>
      </c>
      <c r="G50" s="360" t="s">
        <v>404</v>
      </c>
    </row>
    <row r="51" spans="2:7">
      <c r="C51" s="232"/>
      <c r="D51" s="232"/>
      <c r="E51" s="232"/>
      <c r="F51" s="232"/>
    </row>
    <row r="52" spans="2:7">
      <c r="B52" s="82" t="s">
        <v>405</v>
      </c>
      <c r="C52" s="91" t="s">
        <v>374</v>
      </c>
      <c r="D52" s="91" t="s">
        <v>375</v>
      </c>
      <c r="E52" s="91" t="s">
        <v>376</v>
      </c>
      <c r="F52" s="91" t="s">
        <v>377</v>
      </c>
      <c r="G52" s="91" t="s">
        <v>378</v>
      </c>
    </row>
    <row r="53" spans="2:7">
      <c r="B53" s="226" t="s">
        <v>405</v>
      </c>
      <c r="C53" s="561">
        <v>781546222.09000003</v>
      </c>
      <c r="D53" s="369">
        <v>1252680111</v>
      </c>
      <c r="E53" s="363" t="s">
        <v>406</v>
      </c>
      <c r="F53" s="363" t="s">
        <v>407</v>
      </c>
      <c r="G53" s="267" t="s">
        <v>408</v>
      </c>
    </row>
    <row r="54" spans="2:7" ht="14.5" customHeight="1">
      <c r="B54" s="226" t="s">
        <v>409</v>
      </c>
      <c r="C54" s="561">
        <v>619704269.46000004</v>
      </c>
      <c r="D54" s="369">
        <v>941418944</v>
      </c>
      <c r="E54" s="363" t="s">
        <v>410</v>
      </c>
      <c r="F54" s="363" t="s">
        <v>411</v>
      </c>
      <c r="G54" s="228" t="s">
        <v>412</v>
      </c>
    </row>
    <row r="55" spans="2:7" ht="13" thickBot="1">
      <c r="B55" s="359" t="s">
        <v>994</v>
      </c>
      <c r="C55" s="688">
        <v>0.79290000000000005</v>
      </c>
      <c r="D55" s="371">
        <v>0.75</v>
      </c>
      <c r="E55" s="366">
        <v>0.76570000000000005</v>
      </c>
      <c r="F55" s="366">
        <v>0.65</v>
      </c>
      <c r="G55" s="230">
        <v>0.71299999999999997</v>
      </c>
    </row>
    <row r="56" spans="2:7">
      <c r="C56" s="232"/>
      <c r="D56" s="232"/>
      <c r="E56" s="232"/>
      <c r="F56" s="232"/>
    </row>
    <row r="57" spans="2:7">
      <c r="B57" s="82" t="s">
        <v>413</v>
      </c>
      <c r="C57" s="91" t="s">
        <v>374</v>
      </c>
      <c r="D57" s="91" t="s">
        <v>375</v>
      </c>
      <c r="E57" s="168">
        <v>2022</v>
      </c>
      <c r="F57" s="168">
        <v>2021</v>
      </c>
      <c r="G57" s="91" t="s">
        <v>378</v>
      </c>
    </row>
    <row r="58" spans="2:7">
      <c r="B58" s="67" t="s">
        <v>414</v>
      </c>
      <c r="C58" s="67"/>
      <c r="D58" s="67"/>
      <c r="E58" s="67"/>
      <c r="F58" s="67"/>
      <c r="G58" s="67"/>
    </row>
    <row r="59" spans="2:7" ht="12.65" customHeight="1">
      <c r="B59" s="226" t="s">
        <v>415</v>
      </c>
      <c r="C59" s="561">
        <v>1460</v>
      </c>
      <c r="D59" s="369">
        <v>1709</v>
      </c>
      <c r="E59" s="362">
        <v>1734</v>
      </c>
      <c r="F59" s="362">
        <v>1974</v>
      </c>
      <c r="G59" s="267" t="s">
        <v>131</v>
      </c>
    </row>
    <row r="60" spans="2:7" ht="12.65" customHeight="1">
      <c r="B60" s="226" t="s">
        <v>416</v>
      </c>
      <c r="C60" s="646">
        <v>0.99</v>
      </c>
      <c r="D60" s="370">
        <v>0.85499999999999998</v>
      </c>
      <c r="E60" s="372">
        <v>0.86</v>
      </c>
      <c r="F60" s="372">
        <v>0.9</v>
      </c>
      <c r="G60" s="267" t="s">
        <v>131</v>
      </c>
    </row>
    <row r="61" spans="2:7" ht="12.65" customHeight="1">
      <c r="B61" s="226" t="s">
        <v>417</v>
      </c>
      <c r="C61" s="561">
        <v>3665</v>
      </c>
      <c r="D61" s="369">
        <v>4317</v>
      </c>
      <c r="E61" s="362">
        <v>5658</v>
      </c>
      <c r="F61" s="362">
        <v>7134</v>
      </c>
      <c r="G61" s="267" t="s">
        <v>131</v>
      </c>
    </row>
    <row r="62" spans="2:7" ht="12.65" customHeight="1">
      <c r="B62" s="226" t="s">
        <v>418</v>
      </c>
      <c r="C62" s="561">
        <v>13266</v>
      </c>
      <c r="D62" s="369">
        <v>16912</v>
      </c>
      <c r="E62" s="362">
        <v>1501</v>
      </c>
      <c r="F62" s="362">
        <v>6258</v>
      </c>
      <c r="G62" s="267" t="s">
        <v>131</v>
      </c>
    </row>
    <row r="63" spans="2:7" ht="12.65" customHeight="1">
      <c r="B63" s="226" t="s">
        <v>419</v>
      </c>
      <c r="C63" s="419" t="s">
        <v>912</v>
      </c>
      <c r="D63" s="369" t="s">
        <v>420</v>
      </c>
      <c r="E63" s="362" t="s">
        <v>131</v>
      </c>
      <c r="F63" s="362" t="s">
        <v>131</v>
      </c>
      <c r="G63" s="267" t="s">
        <v>131</v>
      </c>
    </row>
    <row r="64" spans="2:7" ht="12.65" customHeight="1">
      <c r="B64" s="67" t="s">
        <v>421</v>
      </c>
      <c r="C64" s="67"/>
      <c r="D64" s="67"/>
      <c r="E64" s="67"/>
      <c r="F64" s="67"/>
      <c r="G64" s="67"/>
    </row>
    <row r="65" spans="2:9" ht="12.65" customHeight="1">
      <c r="B65" s="226" t="s">
        <v>867</v>
      </c>
      <c r="C65" s="561">
        <v>1478</v>
      </c>
      <c r="D65" s="369">
        <v>1507</v>
      </c>
      <c r="E65" s="362">
        <v>1665</v>
      </c>
      <c r="F65" s="362">
        <v>1219</v>
      </c>
      <c r="G65" s="267" t="s">
        <v>131</v>
      </c>
    </row>
    <row r="66" spans="2:9" ht="12" customHeight="1">
      <c r="B66" s="226" t="s">
        <v>860</v>
      </c>
      <c r="C66" s="647">
        <v>0.999</v>
      </c>
      <c r="D66" s="370">
        <v>1</v>
      </c>
      <c r="E66" s="372">
        <v>0.98</v>
      </c>
      <c r="F66" s="372">
        <v>0.64100000000000001</v>
      </c>
      <c r="G66" s="267" t="s">
        <v>131</v>
      </c>
    </row>
    <row r="67" spans="2:9" ht="12.65" customHeight="1">
      <c r="B67" s="226" t="s">
        <v>422</v>
      </c>
      <c r="C67" s="419" t="s">
        <v>913</v>
      </c>
      <c r="D67" s="369" t="s">
        <v>131</v>
      </c>
      <c r="E67" s="369" t="s">
        <v>131</v>
      </c>
      <c r="F67" s="369" t="s">
        <v>131</v>
      </c>
      <c r="G67" s="267" t="s">
        <v>131</v>
      </c>
    </row>
    <row r="68" spans="2:9" ht="12.65" customHeight="1">
      <c r="B68" s="226" t="s">
        <v>423</v>
      </c>
      <c r="C68" s="419" t="s">
        <v>914</v>
      </c>
      <c r="D68" s="373" t="s">
        <v>424</v>
      </c>
      <c r="E68" s="362" t="s">
        <v>425</v>
      </c>
      <c r="F68" s="362" t="s">
        <v>426</v>
      </c>
      <c r="G68" s="267" t="s">
        <v>131</v>
      </c>
    </row>
    <row r="69" spans="2:9" ht="12.65" customHeight="1">
      <c r="B69" s="226" t="s">
        <v>427</v>
      </c>
      <c r="C69" s="561">
        <v>2315</v>
      </c>
      <c r="D69" s="369">
        <v>2429</v>
      </c>
      <c r="E69" s="362">
        <v>2279</v>
      </c>
      <c r="F69" s="362">
        <v>1903</v>
      </c>
      <c r="G69" s="267" t="s">
        <v>131</v>
      </c>
    </row>
    <row r="70" spans="2:9" ht="12.65" customHeight="1">
      <c r="B70" s="226" t="s">
        <v>428</v>
      </c>
      <c r="C70" s="561">
        <v>8898</v>
      </c>
      <c r="D70" s="369" t="s">
        <v>131</v>
      </c>
      <c r="E70" s="369" t="s">
        <v>131</v>
      </c>
      <c r="F70" s="369" t="s">
        <v>131</v>
      </c>
      <c r="G70" s="267" t="s">
        <v>131</v>
      </c>
    </row>
    <row r="71" spans="2:9" ht="12.65" customHeight="1">
      <c r="B71" s="67" t="s">
        <v>429</v>
      </c>
      <c r="C71" s="67"/>
      <c r="D71" s="67"/>
      <c r="E71" s="67"/>
      <c r="F71" s="67"/>
      <c r="G71" s="67"/>
    </row>
    <row r="72" spans="2:9" ht="12.65" customHeight="1">
      <c r="B72" s="226" t="s">
        <v>430</v>
      </c>
      <c r="C72" s="561">
        <v>10902</v>
      </c>
      <c r="D72" s="369">
        <v>10643</v>
      </c>
      <c r="E72" s="362">
        <v>2044</v>
      </c>
      <c r="F72" s="369" t="s">
        <v>131</v>
      </c>
      <c r="G72" s="267" t="s">
        <v>131</v>
      </c>
    </row>
    <row r="73" spans="2:9" ht="12.65" customHeight="1">
      <c r="B73" s="226" t="s">
        <v>431</v>
      </c>
      <c r="C73" s="646">
        <v>0.56999999999999995</v>
      </c>
      <c r="D73" s="370">
        <v>0.46</v>
      </c>
      <c r="E73" s="369" t="s">
        <v>131</v>
      </c>
      <c r="F73" s="369" t="s">
        <v>131</v>
      </c>
      <c r="G73" s="267" t="s">
        <v>131</v>
      </c>
    </row>
    <row r="74" spans="2:9" ht="12.65" customHeight="1">
      <c r="B74" s="226" t="s">
        <v>432</v>
      </c>
      <c r="C74" s="561">
        <v>30644</v>
      </c>
      <c r="D74" s="369" t="s">
        <v>131</v>
      </c>
      <c r="E74" s="369" t="s">
        <v>131</v>
      </c>
      <c r="F74" s="369" t="s">
        <v>131</v>
      </c>
      <c r="G74" s="267" t="s">
        <v>131</v>
      </c>
    </row>
    <row r="75" spans="2:9" ht="12.65" customHeight="1">
      <c r="B75" s="67" t="s">
        <v>110</v>
      </c>
      <c r="C75" s="67"/>
      <c r="D75" s="67"/>
      <c r="E75" s="67"/>
      <c r="F75" s="67"/>
      <c r="G75" s="67"/>
    </row>
    <row r="76" spans="2:9" ht="12.65" customHeight="1">
      <c r="B76" s="226" t="s">
        <v>433</v>
      </c>
      <c r="C76" s="561">
        <v>52808</v>
      </c>
      <c r="D76" s="369">
        <v>45174</v>
      </c>
      <c r="E76" s="362">
        <v>1501</v>
      </c>
      <c r="F76" s="369" t="s">
        <v>131</v>
      </c>
      <c r="G76" s="267" t="s">
        <v>131</v>
      </c>
    </row>
    <row r="77" spans="2:9" ht="12.65" customHeight="1" thickBot="1">
      <c r="B77" s="359" t="s">
        <v>434</v>
      </c>
      <c r="C77" s="421" t="s">
        <v>915</v>
      </c>
      <c r="D77" s="377">
        <v>18359</v>
      </c>
      <c r="E77" s="377">
        <v>5658</v>
      </c>
      <c r="F77" s="377" t="s">
        <v>131</v>
      </c>
      <c r="G77" s="375" t="s">
        <v>131</v>
      </c>
    </row>
    <row r="78" spans="2:9" ht="12.65" customHeight="1">
      <c r="B78" s="412"/>
    </row>
    <row r="80" spans="2:9" ht="18.5">
      <c r="B80" s="876" t="s">
        <v>435</v>
      </c>
      <c r="C80" s="876"/>
      <c r="D80" s="876"/>
      <c r="E80" s="876"/>
      <c r="F80" s="876"/>
      <c r="G80" s="876"/>
      <c r="H80" s="876"/>
      <c r="I80" s="876"/>
    </row>
    <row r="81" spans="2:15" ht="39.5" customHeight="1">
      <c r="B81" s="854" t="s">
        <v>436</v>
      </c>
      <c r="C81" s="854"/>
      <c r="D81" s="854"/>
      <c r="E81" s="854"/>
      <c r="F81" s="854"/>
      <c r="G81" s="854"/>
    </row>
    <row r="82" spans="2:15" ht="18.5">
      <c r="B82" s="856"/>
      <c r="C82" s="856"/>
      <c r="D82" s="856"/>
      <c r="E82" s="856"/>
      <c r="F82" s="856"/>
      <c r="G82" s="856"/>
      <c r="H82" s="856"/>
      <c r="I82" s="856"/>
    </row>
    <row r="83" spans="2:15" ht="18.5">
      <c r="B83" s="856" t="s">
        <v>437</v>
      </c>
      <c r="C83" s="856"/>
      <c r="D83" s="856"/>
      <c r="E83" s="856"/>
      <c r="F83" s="856"/>
      <c r="G83" s="856"/>
      <c r="H83" s="856"/>
      <c r="I83" s="856"/>
    </row>
    <row r="84" spans="2:15" ht="18.5">
      <c r="B84" s="324" t="s">
        <v>438</v>
      </c>
      <c r="C84" s="324"/>
      <c r="D84" s="324"/>
      <c r="E84" s="324"/>
      <c r="F84" s="324"/>
      <c r="G84" s="324"/>
      <c r="H84" s="324"/>
      <c r="I84" s="324"/>
    </row>
    <row r="85" spans="2:15" ht="25">
      <c r="B85" s="82" t="s">
        <v>958</v>
      </c>
      <c r="C85" s="168" t="s">
        <v>374</v>
      </c>
      <c r="D85" s="168" t="s">
        <v>375</v>
      </c>
      <c r="E85" s="168">
        <v>2022</v>
      </c>
      <c r="F85" s="168">
        <v>2021</v>
      </c>
      <c r="G85" s="168" t="s">
        <v>378</v>
      </c>
    </row>
    <row r="86" spans="2:15" ht="12.5" customHeight="1">
      <c r="B86" s="51" t="s">
        <v>130</v>
      </c>
      <c r="C86" s="647">
        <v>0.60429999999999995</v>
      </c>
      <c r="D86" s="231">
        <v>0.19550000000000001</v>
      </c>
      <c r="E86" s="231">
        <v>0.54979999999999996</v>
      </c>
      <c r="F86" s="231">
        <v>0.50660000000000005</v>
      </c>
      <c r="G86" s="231" t="s">
        <v>439</v>
      </c>
    </row>
    <row r="87" spans="2:15" ht="12.5" customHeight="1">
      <c r="B87" s="51" t="s">
        <v>440</v>
      </c>
      <c r="C87" s="648">
        <v>0.60519999999999996</v>
      </c>
      <c r="D87" s="231">
        <v>0.1212</v>
      </c>
      <c r="E87" s="231">
        <v>0.36470000000000002</v>
      </c>
      <c r="F87" s="231">
        <v>0.35510000000000003</v>
      </c>
      <c r="G87" s="231" t="s">
        <v>439</v>
      </c>
      <c r="O87" s="199"/>
    </row>
    <row r="88" spans="2:15" ht="12.5" customHeight="1">
      <c r="B88" s="51" t="s">
        <v>441</v>
      </c>
      <c r="C88" s="649">
        <v>0.1595</v>
      </c>
      <c r="D88" s="231">
        <v>4.1700000000000001E-2</v>
      </c>
      <c r="E88" s="231">
        <v>8.3099999999999993E-2</v>
      </c>
      <c r="F88" s="231">
        <v>7.1300000000000002E-2</v>
      </c>
      <c r="G88" s="231" t="s">
        <v>439</v>
      </c>
    </row>
    <row r="89" spans="2:15" ht="12.5" customHeight="1">
      <c r="B89" s="51" t="s">
        <v>442</v>
      </c>
      <c r="C89" s="647">
        <v>9.4899999999999998E-2</v>
      </c>
      <c r="D89" s="231">
        <v>2.1700000000000001E-2</v>
      </c>
      <c r="E89" s="231">
        <v>5.9900000000000002E-2</v>
      </c>
      <c r="F89" s="231">
        <v>5.1499999999999997E-2</v>
      </c>
      <c r="G89" s="231" t="s">
        <v>439</v>
      </c>
    </row>
    <row r="90" spans="2:15" ht="12.5" customHeight="1">
      <c r="B90" s="51" t="s">
        <v>443</v>
      </c>
      <c r="C90" s="647">
        <v>5.11E-2</v>
      </c>
      <c r="D90" s="231">
        <v>8.5000000000000006E-3</v>
      </c>
      <c r="E90" s="231">
        <v>2.7E-2</v>
      </c>
      <c r="F90" s="231">
        <v>2.24E-2</v>
      </c>
      <c r="G90" s="231" t="s">
        <v>439</v>
      </c>
    </row>
    <row r="91" spans="2:15" ht="12.5" customHeight="1">
      <c r="B91" s="51" t="s">
        <v>444</v>
      </c>
      <c r="C91" s="647">
        <v>1.5900000000000001E-2</v>
      </c>
      <c r="D91" s="231">
        <v>1.8E-3</v>
      </c>
      <c r="E91" s="231">
        <v>1.1599999999999999E-2</v>
      </c>
      <c r="F91" s="231">
        <v>5.3E-3</v>
      </c>
      <c r="G91" s="231" t="s">
        <v>439</v>
      </c>
    </row>
    <row r="92" spans="2:15" ht="12.5" customHeight="1">
      <c r="B92" s="51" t="s">
        <v>445</v>
      </c>
      <c r="C92" s="650">
        <v>6.6E-3</v>
      </c>
      <c r="D92" s="231">
        <v>5.9999999999999995E-4</v>
      </c>
      <c r="E92" s="231">
        <v>3.5000000000000001E-3</v>
      </c>
      <c r="F92" s="231">
        <v>1E-3</v>
      </c>
      <c r="G92" s="231" t="s">
        <v>439</v>
      </c>
    </row>
    <row r="93" spans="2:15" ht="12.5" customHeight="1">
      <c r="B93" s="51" t="s">
        <v>132</v>
      </c>
      <c r="C93" s="650">
        <v>0.3957</v>
      </c>
      <c r="D93" s="231">
        <v>0.15060000000000001</v>
      </c>
      <c r="E93" s="231">
        <v>0.37319999999999998</v>
      </c>
      <c r="F93" s="231">
        <v>0.36580000000000001</v>
      </c>
      <c r="G93" s="231" t="s">
        <v>439</v>
      </c>
    </row>
    <row r="94" spans="2:15" ht="12.5" customHeight="1">
      <c r="B94" s="51" t="s">
        <v>440</v>
      </c>
      <c r="C94" s="650">
        <v>0.48070000000000002</v>
      </c>
      <c r="D94" s="231">
        <v>8.14E-2</v>
      </c>
      <c r="E94" s="231">
        <v>0.19969999999999999</v>
      </c>
      <c r="F94" s="231">
        <v>0.25629999999999997</v>
      </c>
      <c r="G94" s="231" t="s">
        <v>439</v>
      </c>
    </row>
    <row r="95" spans="2:15" ht="12.5" customHeight="1">
      <c r="B95" s="51" t="s">
        <v>441</v>
      </c>
      <c r="C95" s="650">
        <v>0.17560000000000001</v>
      </c>
      <c r="D95" s="231">
        <v>3.3599999999999998E-2</v>
      </c>
      <c r="E95" s="231">
        <v>6.7699999999999996E-2</v>
      </c>
      <c r="F95" s="231">
        <v>4.9500000000000002E-2</v>
      </c>
      <c r="G95" s="231" t="s">
        <v>439</v>
      </c>
    </row>
    <row r="96" spans="2:15" ht="12.5" customHeight="1">
      <c r="B96" s="51" t="s">
        <v>442</v>
      </c>
      <c r="C96" s="650">
        <v>0.14560000000000001</v>
      </c>
      <c r="D96" s="231">
        <v>2.4199999999999999E-2</v>
      </c>
      <c r="E96" s="231">
        <v>6.1400000000000003E-2</v>
      </c>
      <c r="F96" s="231">
        <v>3.9199999999999999E-2</v>
      </c>
      <c r="G96" s="231" t="s">
        <v>439</v>
      </c>
    </row>
    <row r="97" spans="2:9" ht="12.5" customHeight="1">
      <c r="B97" s="51" t="s">
        <v>443</v>
      </c>
      <c r="C97" s="650">
        <v>7.5499999999999998E-2</v>
      </c>
      <c r="D97" s="231">
        <v>8.8999999999999999E-3</v>
      </c>
      <c r="E97" s="231">
        <v>2.5700000000000001E-2</v>
      </c>
      <c r="F97" s="231">
        <v>1.52E-2</v>
      </c>
      <c r="G97" s="231" t="s">
        <v>439</v>
      </c>
    </row>
    <row r="98" spans="2:9" ht="12.5" customHeight="1">
      <c r="B98" s="51" t="s">
        <v>444</v>
      </c>
      <c r="C98" s="650">
        <v>2.86E-2</v>
      </c>
      <c r="D98" s="231">
        <v>1.4E-3</v>
      </c>
      <c r="E98" s="231">
        <v>1.04E-2</v>
      </c>
      <c r="F98" s="231">
        <v>3.5999999999999999E-3</v>
      </c>
      <c r="G98" s="231" t="s">
        <v>439</v>
      </c>
    </row>
    <row r="99" spans="2:9" ht="12.5" customHeight="1" thickBot="1">
      <c r="B99" s="376" t="s">
        <v>445</v>
      </c>
      <c r="C99" s="651">
        <v>1.95E-2</v>
      </c>
      <c r="D99" s="246">
        <v>1.1000000000000001E-3</v>
      </c>
      <c r="E99" s="246">
        <v>8.3000000000000001E-3</v>
      </c>
      <c r="F99" s="246">
        <v>2E-3</v>
      </c>
      <c r="G99" s="246" t="s">
        <v>439</v>
      </c>
    </row>
    <row r="100" spans="2:9" ht="18.5" customHeight="1">
      <c r="B100" s="877" t="s">
        <v>1055</v>
      </c>
      <c r="C100" s="877"/>
      <c r="D100" s="877"/>
      <c r="E100" s="877"/>
      <c r="F100" s="877"/>
      <c r="G100" s="877"/>
    </row>
    <row r="101" spans="2:9" ht="18.5">
      <c r="B101" s="856" t="s">
        <v>446</v>
      </c>
      <c r="C101" s="856"/>
      <c r="D101" s="856"/>
      <c r="E101" s="856"/>
      <c r="F101" s="856"/>
      <c r="G101" s="856"/>
      <c r="H101" s="856"/>
      <c r="I101" s="856"/>
    </row>
    <row r="102" spans="2:9" ht="8" customHeight="1"/>
    <row r="103" spans="2:9">
      <c r="B103" s="82" t="s">
        <v>446</v>
      </c>
      <c r="C103" s="91" t="s">
        <v>374</v>
      </c>
      <c r="D103" s="91" t="s">
        <v>375</v>
      </c>
      <c r="E103" s="91" t="s">
        <v>376</v>
      </c>
      <c r="F103" s="168">
        <v>2021</v>
      </c>
      <c r="G103" s="168" t="s">
        <v>378</v>
      </c>
    </row>
    <row r="104" spans="2:9">
      <c r="B104" s="226" t="s">
        <v>447</v>
      </c>
      <c r="C104" s="419">
        <v>602</v>
      </c>
      <c r="D104" s="369">
        <v>572</v>
      </c>
      <c r="E104" s="231" t="s">
        <v>439</v>
      </c>
      <c r="F104" s="362" t="s">
        <v>131</v>
      </c>
      <c r="G104" s="228" t="s">
        <v>131</v>
      </c>
    </row>
    <row r="105" spans="2:9">
      <c r="B105" s="226" t="s">
        <v>448</v>
      </c>
      <c r="C105" s="652">
        <v>5.5E-2</v>
      </c>
      <c r="D105" s="379">
        <v>5.5E-2</v>
      </c>
      <c r="E105" s="282">
        <v>0.06</v>
      </c>
      <c r="F105" s="362" t="s">
        <v>131</v>
      </c>
      <c r="G105" s="228" t="s">
        <v>131</v>
      </c>
    </row>
    <row r="106" spans="2:9">
      <c r="B106" s="226"/>
      <c r="C106" s="226"/>
      <c r="D106" s="380"/>
      <c r="E106" s="226"/>
      <c r="F106" s="200"/>
    </row>
    <row r="107" spans="2:9" ht="25">
      <c r="B107" s="378" t="s">
        <v>449</v>
      </c>
      <c r="C107" s="647">
        <v>0.60240000000000005</v>
      </c>
      <c r="D107" s="370">
        <v>0.53</v>
      </c>
      <c r="E107" s="231">
        <v>0.5</v>
      </c>
      <c r="F107" s="362" t="s">
        <v>131</v>
      </c>
      <c r="G107" s="228" t="s">
        <v>131</v>
      </c>
      <c r="H107" s="201"/>
    </row>
    <row r="108" spans="2:9">
      <c r="B108" s="51" t="s">
        <v>441</v>
      </c>
      <c r="C108" s="647">
        <v>2.63E-2</v>
      </c>
      <c r="D108" s="381">
        <v>1.4800000000000001E-2</v>
      </c>
      <c r="E108" s="231">
        <v>1.2999999999999999E-2</v>
      </c>
      <c r="F108" s="362" t="s">
        <v>131</v>
      </c>
      <c r="G108" s="228" t="s">
        <v>131</v>
      </c>
    </row>
    <row r="109" spans="2:9">
      <c r="B109" s="51" t="s">
        <v>442</v>
      </c>
      <c r="C109" s="647">
        <v>1.06E-2</v>
      </c>
      <c r="D109" s="381">
        <v>7.1000000000000004E-3</v>
      </c>
      <c r="E109" s="231">
        <v>8.9999999999999993E-3</v>
      </c>
      <c r="F109" s="362" t="s">
        <v>131</v>
      </c>
      <c r="G109" s="228" t="s">
        <v>131</v>
      </c>
    </row>
    <row r="110" spans="2:9">
      <c r="B110" s="51" t="s">
        <v>443</v>
      </c>
      <c r="C110" s="647">
        <v>7.3000000000000001E-3</v>
      </c>
      <c r="D110" s="381">
        <v>4.4999999999999997E-3</v>
      </c>
      <c r="E110" s="231">
        <v>5.0000000000000001E-3</v>
      </c>
      <c r="F110" s="362" t="s">
        <v>131</v>
      </c>
      <c r="G110" s="228" t="s">
        <v>131</v>
      </c>
    </row>
    <row r="111" spans="2:9">
      <c r="B111" s="51" t="s">
        <v>444</v>
      </c>
      <c r="C111" s="647">
        <v>1.4E-3</v>
      </c>
      <c r="D111" s="381">
        <v>1.5E-3</v>
      </c>
      <c r="E111" s="231">
        <v>2E-3</v>
      </c>
      <c r="F111" s="362" t="s">
        <v>131</v>
      </c>
      <c r="G111" s="228" t="s">
        <v>131</v>
      </c>
    </row>
    <row r="112" spans="2:9">
      <c r="B112" s="51" t="s">
        <v>445</v>
      </c>
      <c r="C112" s="647">
        <v>5.0000000000000001E-4</v>
      </c>
      <c r="D112" s="381">
        <v>1.2999999999999999E-3</v>
      </c>
      <c r="E112" s="231">
        <v>0</v>
      </c>
      <c r="F112" s="362" t="s">
        <v>131</v>
      </c>
      <c r="G112" s="228" t="s">
        <v>131</v>
      </c>
    </row>
    <row r="113" spans="2:7">
      <c r="D113" s="103"/>
    </row>
    <row r="114" spans="2:7" ht="25">
      <c r="B114" s="378" t="s">
        <v>450</v>
      </c>
      <c r="C114" s="647">
        <v>0.3977</v>
      </c>
      <c r="D114" s="370">
        <v>0.47</v>
      </c>
      <c r="E114" s="231">
        <v>0.5</v>
      </c>
      <c r="F114" s="362" t="s">
        <v>131</v>
      </c>
      <c r="G114" s="228" t="s">
        <v>131</v>
      </c>
    </row>
    <row r="115" spans="2:7">
      <c r="B115" s="51" t="s">
        <v>441</v>
      </c>
      <c r="C115" s="647">
        <v>3.1600000000000003E-2</v>
      </c>
      <c r="D115" s="381">
        <v>1.0500000000000001E-2</v>
      </c>
      <c r="E115" s="231">
        <v>1.2999999999999999E-2</v>
      </c>
      <c r="F115" s="362" t="s">
        <v>131</v>
      </c>
      <c r="G115" s="228" t="s">
        <v>131</v>
      </c>
    </row>
    <row r="116" spans="2:7">
      <c r="B116" s="51" t="s">
        <v>442</v>
      </c>
      <c r="C116" s="647">
        <v>1.9E-2</v>
      </c>
      <c r="D116" s="381">
        <v>8.9999999999999993E-3</v>
      </c>
      <c r="E116" s="231">
        <v>8.0000000000000002E-3</v>
      </c>
      <c r="F116" s="362" t="s">
        <v>131</v>
      </c>
      <c r="G116" s="228" t="s">
        <v>131</v>
      </c>
    </row>
    <row r="117" spans="2:7">
      <c r="B117" s="51" t="s">
        <v>443</v>
      </c>
      <c r="C117" s="647">
        <v>1.0800000000000001E-2</v>
      </c>
      <c r="D117" s="381">
        <v>4.3E-3</v>
      </c>
      <c r="E117" s="231">
        <v>5.0000000000000001E-3</v>
      </c>
      <c r="F117" s="362" t="s">
        <v>131</v>
      </c>
      <c r="G117" s="228" t="s">
        <v>131</v>
      </c>
    </row>
    <row r="118" spans="2:7">
      <c r="B118" s="51" t="s">
        <v>444</v>
      </c>
      <c r="C118" s="647">
        <v>4.7999999999999996E-3</v>
      </c>
      <c r="D118" s="381">
        <v>1.4E-3</v>
      </c>
      <c r="E118" s="231">
        <v>2E-3</v>
      </c>
      <c r="F118" s="362" t="s">
        <v>131</v>
      </c>
      <c r="G118" s="228" t="s">
        <v>131</v>
      </c>
    </row>
    <row r="119" spans="2:7" ht="13" thickBot="1">
      <c r="B119" s="376" t="s">
        <v>445</v>
      </c>
      <c r="C119" s="653">
        <v>2.0999999999999999E-3</v>
      </c>
      <c r="D119" s="382">
        <v>2.0000000000000001E-4</v>
      </c>
      <c r="E119" s="246">
        <v>1E-3</v>
      </c>
      <c r="F119" s="365" t="s">
        <v>131</v>
      </c>
      <c r="G119" s="360" t="s">
        <v>131</v>
      </c>
    </row>
    <row r="121" spans="2:7">
      <c r="B121" s="82" t="s">
        <v>451</v>
      </c>
      <c r="C121" s="91" t="s">
        <v>374</v>
      </c>
      <c r="D121" s="91" t="s">
        <v>375</v>
      </c>
      <c r="E121" s="91" t="s">
        <v>376</v>
      </c>
      <c r="F121" s="91" t="s">
        <v>377</v>
      </c>
      <c r="G121" s="91" t="s">
        <v>378</v>
      </c>
    </row>
    <row r="122" spans="2:7" ht="13" thickBot="1">
      <c r="B122" s="359" t="s">
        <v>452</v>
      </c>
      <c r="C122" s="670">
        <v>0.17799999999999999</v>
      </c>
      <c r="D122" s="371">
        <v>0.14000000000000001</v>
      </c>
      <c r="E122" s="365" t="s">
        <v>131</v>
      </c>
      <c r="F122" s="360" t="s">
        <v>131</v>
      </c>
      <c r="G122" s="360" t="s">
        <v>131</v>
      </c>
    </row>
    <row r="124" spans="2:7" ht="21">
      <c r="B124" s="413" t="s">
        <v>190</v>
      </c>
    </row>
    <row r="125" spans="2:7" ht="8.5" customHeight="1">
      <c r="B125" s="111"/>
    </row>
    <row r="126" spans="2:7" ht="18.5">
      <c r="B126" s="876" t="s">
        <v>394</v>
      </c>
      <c r="C126" s="876"/>
      <c r="D126" s="876"/>
      <c r="E126" s="876"/>
      <c r="F126" s="876"/>
      <c r="G126" s="876"/>
    </row>
    <row r="127" spans="2:7" ht="18.5">
      <c r="B127" s="324" t="s">
        <v>395</v>
      </c>
      <c r="C127" s="111"/>
      <c r="D127" s="111"/>
      <c r="E127" s="111"/>
      <c r="F127" s="111"/>
      <c r="G127" s="111"/>
    </row>
    <row r="128" spans="2:7" ht="2.5" customHeight="1"/>
    <row r="129" spans="2:14">
      <c r="B129" s="82" t="s">
        <v>396</v>
      </c>
      <c r="C129" s="91" t="s">
        <v>374</v>
      </c>
      <c r="D129" s="91" t="s">
        <v>375</v>
      </c>
      <c r="E129" s="91" t="s">
        <v>376</v>
      </c>
      <c r="F129" s="91" t="s">
        <v>377</v>
      </c>
      <c r="G129" s="91" t="s">
        <v>378</v>
      </c>
    </row>
    <row r="130" spans="2:14">
      <c r="B130" s="51" t="s">
        <v>130</v>
      </c>
      <c r="C130" s="654">
        <v>14.28</v>
      </c>
      <c r="D130" s="406">
        <f>11+14/60</f>
        <v>11.233333333333333</v>
      </c>
      <c r="E130" s="406">
        <v>11.83</v>
      </c>
      <c r="F130" s="362" t="s">
        <v>131</v>
      </c>
      <c r="G130" s="228" t="s">
        <v>131</v>
      </c>
      <c r="H130" s="874"/>
      <c r="I130" s="874"/>
      <c r="J130" s="874"/>
      <c r="K130" s="874"/>
    </row>
    <row r="131" spans="2:14" ht="13" thickBot="1">
      <c r="B131" s="51" t="s">
        <v>132</v>
      </c>
      <c r="C131" s="655">
        <v>13.29</v>
      </c>
      <c r="D131" s="434">
        <f>10+18/60</f>
        <v>10.3</v>
      </c>
      <c r="E131" s="434">
        <v>11.19</v>
      </c>
      <c r="F131" s="365" t="s">
        <v>131</v>
      </c>
      <c r="G131" s="360" t="s">
        <v>131</v>
      </c>
      <c r="H131" s="874"/>
      <c r="I131" s="874"/>
      <c r="J131" s="874"/>
      <c r="K131" s="874"/>
    </row>
    <row r="132" spans="2:14" ht="12.65" customHeight="1">
      <c r="E132" s="103"/>
    </row>
    <row r="133" spans="2:14" ht="12.65" customHeight="1">
      <c r="B133" s="82" t="s">
        <v>959</v>
      </c>
      <c r="C133" s="91" t="s">
        <v>374</v>
      </c>
      <c r="D133" s="91" t="s">
        <v>375</v>
      </c>
      <c r="E133" s="91" t="s">
        <v>376</v>
      </c>
      <c r="F133" s="91" t="s">
        <v>377</v>
      </c>
      <c r="G133" s="91" t="s">
        <v>378</v>
      </c>
      <c r="K133" s="7"/>
    </row>
    <row r="134" spans="2:14">
      <c r="B134" s="226" t="s">
        <v>258</v>
      </c>
      <c r="C134" s="654">
        <v>17.77</v>
      </c>
      <c r="D134" s="362" t="s">
        <v>131</v>
      </c>
      <c r="E134" s="362" t="s">
        <v>131</v>
      </c>
      <c r="F134" s="362" t="s">
        <v>131</v>
      </c>
      <c r="G134" s="362" t="s">
        <v>131</v>
      </c>
      <c r="H134" s="476"/>
      <c r="K134" s="7"/>
    </row>
    <row r="135" spans="2:14">
      <c r="B135" s="226" t="s">
        <v>398</v>
      </c>
      <c r="C135" s="656">
        <v>12.9</v>
      </c>
      <c r="D135" s="362" t="s">
        <v>131</v>
      </c>
      <c r="E135" s="362" t="s">
        <v>131</v>
      </c>
      <c r="F135" s="362" t="s">
        <v>131</v>
      </c>
      <c r="G135" s="362" t="s">
        <v>131</v>
      </c>
      <c r="K135" s="7"/>
      <c r="L135" s="7"/>
      <c r="M135" s="7"/>
      <c r="N135" s="7"/>
    </row>
    <row r="136" spans="2:14">
      <c r="B136" s="226" t="s">
        <v>399</v>
      </c>
      <c r="C136" s="656">
        <v>16.75</v>
      </c>
      <c r="D136" s="362" t="s">
        <v>131</v>
      </c>
      <c r="E136" s="362" t="s">
        <v>131</v>
      </c>
      <c r="F136" s="362" t="s">
        <v>131</v>
      </c>
      <c r="G136" s="362" t="s">
        <v>131</v>
      </c>
      <c r="K136" s="7"/>
    </row>
    <row r="137" spans="2:14">
      <c r="B137" s="226" t="s">
        <v>400</v>
      </c>
      <c r="C137" s="656">
        <v>13.15</v>
      </c>
      <c r="D137" s="362" t="s">
        <v>131</v>
      </c>
      <c r="E137" s="362" t="s">
        <v>131</v>
      </c>
      <c r="F137" s="362" t="s">
        <v>131</v>
      </c>
      <c r="G137" s="362" t="s">
        <v>131</v>
      </c>
      <c r="K137" s="7"/>
    </row>
    <row r="138" spans="2:14">
      <c r="B138" s="226" t="s">
        <v>401</v>
      </c>
      <c r="C138" s="656">
        <v>13.83</v>
      </c>
      <c r="D138" s="407">
        <f>10+36/60</f>
        <v>10.6</v>
      </c>
      <c r="E138" s="362" t="s">
        <v>131</v>
      </c>
      <c r="F138" s="362" t="s">
        <v>131</v>
      </c>
      <c r="G138" s="362" t="s">
        <v>131</v>
      </c>
      <c r="H138" s="874"/>
      <c r="I138" s="874"/>
      <c r="J138" s="874"/>
      <c r="K138" s="874"/>
    </row>
    <row r="139" spans="2:14">
      <c r="B139" s="226" t="s">
        <v>402</v>
      </c>
      <c r="C139" s="657" t="s">
        <v>591</v>
      </c>
      <c r="D139" s="369" t="s">
        <v>131</v>
      </c>
      <c r="E139" s="362" t="s">
        <v>131</v>
      </c>
      <c r="F139" s="362" t="s">
        <v>131</v>
      </c>
      <c r="G139" s="362" t="s">
        <v>131</v>
      </c>
    </row>
    <row r="140" spans="2:14" ht="13" thickBot="1">
      <c r="B140" s="359" t="s">
        <v>403</v>
      </c>
      <c r="C140" s="658">
        <v>35393.5</v>
      </c>
      <c r="D140" s="365">
        <f>32466+39/60</f>
        <v>32466.65</v>
      </c>
      <c r="E140" s="365" t="s">
        <v>131</v>
      </c>
      <c r="F140" s="365" t="s">
        <v>131</v>
      </c>
      <c r="G140" s="365" t="s">
        <v>131</v>
      </c>
      <c r="H140" s="874"/>
      <c r="I140" s="874"/>
      <c r="J140" s="874"/>
      <c r="K140" s="874"/>
    </row>
    <row r="141" spans="2:14">
      <c r="B141" s="875" t="s">
        <v>1146</v>
      </c>
      <c r="C141" s="875"/>
      <c r="D141" s="875"/>
      <c r="E141" s="875"/>
      <c r="F141" s="875"/>
      <c r="G141" s="875"/>
      <c r="H141" s="477"/>
      <c r="I141" s="477"/>
      <c r="J141" s="477"/>
      <c r="K141" s="477"/>
    </row>
    <row r="143" spans="2:14" ht="12.75" customHeight="1">
      <c r="B143" s="82" t="s">
        <v>842</v>
      </c>
      <c r="C143" s="91" t="s">
        <v>374</v>
      </c>
      <c r="D143" s="91" t="s">
        <v>375</v>
      </c>
      <c r="E143" s="91" t="s">
        <v>376</v>
      </c>
      <c r="F143" s="91" t="s">
        <v>377</v>
      </c>
      <c r="G143" s="91" t="s">
        <v>378</v>
      </c>
    </row>
    <row r="144" spans="2:14" ht="13" thickBot="1">
      <c r="B144" s="58" t="s">
        <v>841</v>
      </c>
      <c r="C144" s="659">
        <v>60</v>
      </c>
      <c r="D144" s="660">
        <v>26</v>
      </c>
      <c r="E144" s="660">
        <v>40</v>
      </c>
      <c r="F144" s="377" t="s">
        <v>131</v>
      </c>
      <c r="G144" s="222" t="s">
        <v>131</v>
      </c>
      <c r="H144" s="476"/>
    </row>
    <row r="146" spans="2:14" ht="12.5" customHeight="1">
      <c r="B146" s="82" t="s">
        <v>373</v>
      </c>
      <c r="C146" s="91" t="s">
        <v>374</v>
      </c>
      <c r="D146" s="91" t="s">
        <v>375</v>
      </c>
      <c r="E146" s="91" t="s">
        <v>376</v>
      </c>
      <c r="F146" s="91" t="s">
        <v>377</v>
      </c>
      <c r="G146" s="91" t="s">
        <v>378</v>
      </c>
    </row>
    <row r="147" spans="2:14" ht="25.5" thickBot="1">
      <c r="B147" s="359" t="s">
        <v>453</v>
      </c>
      <c r="C147" s="661">
        <v>2295</v>
      </c>
      <c r="D147" s="662">
        <v>3034</v>
      </c>
      <c r="E147" s="662">
        <v>2877</v>
      </c>
      <c r="F147" s="377" t="s">
        <v>131</v>
      </c>
      <c r="G147" s="222" t="s">
        <v>131</v>
      </c>
    </row>
    <row r="149" spans="2:14" ht="18.5">
      <c r="B149" s="111" t="s">
        <v>169</v>
      </c>
    </row>
    <row r="150" spans="2:14" ht="8.5" customHeight="1">
      <c r="B150" s="111"/>
    </row>
    <row r="151" spans="2:14" ht="18.5">
      <c r="B151" s="876" t="s">
        <v>394</v>
      </c>
      <c r="C151" s="876"/>
      <c r="D151" s="876"/>
      <c r="E151" s="876"/>
      <c r="F151" s="876"/>
      <c r="G151" s="876"/>
    </row>
    <row r="152" spans="2:14" ht="18.5">
      <c r="B152" s="324" t="s">
        <v>395</v>
      </c>
      <c r="C152" s="111"/>
      <c r="D152" s="111"/>
      <c r="E152" s="111"/>
      <c r="F152" s="111"/>
      <c r="G152" s="111"/>
    </row>
    <row r="153" spans="2:14" hidden="1"/>
    <row r="154" spans="2:14">
      <c r="B154" s="82" t="s">
        <v>396</v>
      </c>
      <c r="C154" s="91" t="s">
        <v>374</v>
      </c>
      <c r="D154" s="91" t="s">
        <v>375</v>
      </c>
      <c r="E154" s="91" t="s">
        <v>376</v>
      </c>
      <c r="F154" s="91" t="s">
        <v>377</v>
      </c>
      <c r="G154" s="91" t="s">
        <v>378</v>
      </c>
    </row>
    <row r="155" spans="2:14">
      <c r="B155" s="51" t="s">
        <v>130</v>
      </c>
      <c r="C155" s="419">
        <v>13.6</v>
      </c>
      <c r="D155" s="362" t="s">
        <v>131</v>
      </c>
      <c r="E155" s="228" t="s">
        <v>131</v>
      </c>
      <c r="F155" s="362" t="s">
        <v>131</v>
      </c>
      <c r="G155" s="228" t="s">
        <v>131</v>
      </c>
    </row>
    <row r="156" spans="2:14" ht="13" thickBot="1">
      <c r="B156" s="58" t="s">
        <v>132</v>
      </c>
      <c r="C156" s="663">
        <v>13.7</v>
      </c>
      <c r="D156" s="362" t="s">
        <v>131</v>
      </c>
      <c r="E156" s="362" t="s">
        <v>131</v>
      </c>
      <c r="F156" s="365" t="s">
        <v>131</v>
      </c>
      <c r="G156" s="360" t="s">
        <v>131</v>
      </c>
    </row>
    <row r="157" spans="2:14" ht="12.65" customHeight="1">
      <c r="E157" s="103"/>
    </row>
    <row r="158" spans="2:14" ht="12.65" customHeight="1">
      <c r="B158" s="82" t="s">
        <v>397</v>
      </c>
      <c r="C158" s="91" t="s">
        <v>374</v>
      </c>
      <c r="D158" s="91" t="s">
        <v>375</v>
      </c>
      <c r="E158" s="91" t="s">
        <v>376</v>
      </c>
      <c r="F158" s="91" t="s">
        <v>377</v>
      </c>
      <c r="G158" s="91" t="s">
        <v>378</v>
      </c>
      <c r="K158" s="7"/>
    </row>
    <row r="159" spans="2:14">
      <c r="B159" s="226" t="s">
        <v>258</v>
      </c>
      <c r="C159" s="419">
        <v>11.85</v>
      </c>
      <c r="D159" s="362" t="s">
        <v>131</v>
      </c>
      <c r="E159" s="362" t="s">
        <v>131</v>
      </c>
      <c r="F159" s="362" t="s">
        <v>131</v>
      </c>
      <c r="G159" s="228" t="s">
        <v>131</v>
      </c>
      <c r="K159" s="7"/>
    </row>
    <row r="160" spans="2:14">
      <c r="B160" s="226" t="s">
        <v>398</v>
      </c>
      <c r="C160" s="419">
        <v>12.08</v>
      </c>
      <c r="D160" s="362" t="s">
        <v>131</v>
      </c>
      <c r="E160" s="362" t="s">
        <v>131</v>
      </c>
      <c r="F160" s="362" t="s">
        <v>131</v>
      </c>
      <c r="G160" s="228" t="s">
        <v>131</v>
      </c>
      <c r="K160" s="7"/>
      <c r="L160" s="7"/>
      <c r="M160" s="7"/>
      <c r="N160" s="7"/>
    </row>
    <row r="161" spans="2:11">
      <c r="B161" s="226" t="s">
        <v>399</v>
      </c>
      <c r="C161" s="419">
        <v>9.7100000000000009</v>
      </c>
      <c r="D161" s="362" t="s">
        <v>131</v>
      </c>
      <c r="E161" s="362" t="s">
        <v>131</v>
      </c>
      <c r="F161" s="362" t="s">
        <v>131</v>
      </c>
      <c r="G161" s="228" t="s">
        <v>131</v>
      </c>
      <c r="K161" s="7"/>
    </row>
    <row r="162" spans="2:11">
      <c r="B162" s="226" t="s">
        <v>400</v>
      </c>
      <c r="C162" s="419">
        <v>18.010000000000002</v>
      </c>
      <c r="D162" s="362" t="s">
        <v>131</v>
      </c>
      <c r="E162" s="362" t="s">
        <v>131</v>
      </c>
      <c r="F162" s="362" t="s">
        <v>131</v>
      </c>
      <c r="G162" s="228" t="s">
        <v>131</v>
      </c>
      <c r="K162" s="7"/>
    </row>
    <row r="163" spans="2:11">
      <c r="B163" s="226" t="s">
        <v>401</v>
      </c>
      <c r="C163" s="419">
        <v>13.64</v>
      </c>
      <c r="D163" s="362" t="s">
        <v>131</v>
      </c>
      <c r="E163" s="362" t="s">
        <v>131</v>
      </c>
      <c r="F163" s="362" t="s">
        <v>131</v>
      </c>
      <c r="G163" s="228" t="s">
        <v>131</v>
      </c>
    </row>
    <row r="164" spans="2:11">
      <c r="B164" s="226" t="s">
        <v>402</v>
      </c>
      <c r="C164" s="419">
        <v>2</v>
      </c>
      <c r="D164" s="362" t="s">
        <v>131</v>
      </c>
      <c r="E164" s="362" t="s">
        <v>131</v>
      </c>
      <c r="F164" s="362" t="s">
        <v>131</v>
      </c>
      <c r="G164" s="228" t="s">
        <v>131</v>
      </c>
    </row>
    <row r="165" spans="2:11" ht="13" thickBot="1">
      <c r="B165" s="359" t="s">
        <v>403</v>
      </c>
      <c r="C165" s="564">
        <v>3438</v>
      </c>
      <c r="D165" s="365" t="s">
        <v>131</v>
      </c>
      <c r="E165" s="365" t="s">
        <v>131</v>
      </c>
      <c r="F165" s="365" t="s">
        <v>131</v>
      </c>
      <c r="G165" s="360" t="s">
        <v>131</v>
      </c>
    </row>
    <row r="167" spans="2:11">
      <c r="B167" s="82" t="s">
        <v>373</v>
      </c>
      <c r="C167" s="91" t="s">
        <v>374</v>
      </c>
      <c r="D167" s="91" t="s">
        <v>375</v>
      </c>
      <c r="E167" s="91" t="s">
        <v>376</v>
      </c>
      <c r="F167" s="91" t="s">
        <v>377</v>
      </c>
      <c r="G167" s="91" t="s">
        <v>378</v>
      </c>
    </row>
    <row r="168" spans="2:11" ht="25.5" thickBot="1">
      <c r="B168" s="359" t="s">
        <v>453</v>
      </c>
      <c r="C168" s="421">
        <v>13</v>
      </c>
      <c r="D168" s="365" t="s">
        <v>131</v>
      </c>
      <c r="E168" s="365" t="s">
        <v>131</v>
      </c>
      <c r="F168" s="365" t="s">
        <v>131</v>
      </c>
      <c r="G168" s="360" t="s">
        <v>131</v>
      </c>
    </row>
  </sheetData>
  <sheetProtection algorithmName="SHA-512" hashValue="H+ftFtwOndvt5bZiHgj5T9j0/jJj3VaLSeHo2PRkr+BULAq00oF/LYxrhn/Wbg1KqT8FSzz5tGEcmmHMm+bKhw==" saltValue="L3aTgXLwRDm3j1GaTgaJtg==" spinCount="100000" sheet="1" objects="1" scenarios="1"/>
  <mergeCells count="21">
    <mergeCell ref="B80:I80"/>
    <mergeCell ref="B81:G81"/>
    <mergeCell ref="B4:M4"/>
    <mergeCell ref="B10:I10"/>
    <mergeCell ref="B13:I13"/>
    <mergeCell ref="B37:G37"/>
    <mergeCell ref="B17:I17"/>
    <mergeCell ref="B8:I8"/>
    <mergeCell ref="B9:I9"/>
    <mergeCell ref="B12:I12"/>
    <mergeCell ref="B82:I82"/>
    <mergeCell ref="B83:I83"/>
    <mergeCell ref="B100:G100"/>
    <mergeCell ref="B101:I101"/>
    <mergeCell ref="B126:G126"/>
    <mergeCell ref="H130:K130"/>
    <mergeCell ref="H131:K131"/>
    <mergeCell ref="H138:K138"/>
    <mergeCell ref="B141:G141"/>
    <mergeCell ref="B151:G151"/>
    <mergeCell ref="H140:K140"/>
  </mergeCells>
  <phoneticPr fontId="25" type="noConversion"/>
  <pageMargins left="0.25" right="0.25" top="0.75" bottom="0.75" header="0.3" footer="0.3"/>
  <pageSetup paperSize="8" scale="28" orientation="landscape" horizontalDpi="1200" verticalDpi="1200" r:id="rId1"/>
  <headerFooter>
    <oddFooter>&amp;L&amp;1#&amp;"Calibri"&amp;7&amp;K000000C2 General</oddFooter>
  </headerFooter>
  <ignoredErrors>
    <ignoredError sqref="C52:G52 C57:D57 G57 C39:G39 C27:G27 C30:G30 C33:G33 C43:G43 C85:D85 G85 C103:E103 G103 C121:G121 C129:G129 C133:G133 C143:G143 C146:G146 C154:G154 C158:G158 C167:G167 C18:G18 C14:G14"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C82C9-FED3-4B3C-A123-48BFD1F25F35}">
  <sheetPr>
    <tabColor theme="9" tint="0.59999389629810485"/>
    <pageSetUpPr fitToPage="1"/>
  </sheetPr>
  <dimension ref="B1:L96"/>
  <sheetViews>
    <sheetView zoomScaleNormal="100" zoomScaleSheetLayoutView="100" workbookViewId="0">
      <selection activeCell="F9" sqref="F9"/>
    </sheetView>
  </sheetViews>
  <sheetFormatPr defaultRowHeight="12.5"/>
  <cols>
    <col min="1" max="1" width="5" customWidth="1"/>
    <col min="2" max="2" width="58.59765625" customWidth="1"/>
    <col min="3" max="3" width="19.59765625" style="42" customWidth="1"/>
    <col min="4" max="4" width="15.8984375" style="42" customWidth="1"/>
    <col min="5" max="5" width="16.09765625" style="42" customWidth="1"/>
    <col min="6" max="6" width="15.796875" style="42" customWidth="1"/>
    <col min="7" max="7" width="15.8984375" style="42" customWidth="1"/>
    <col min="8" max="8" width="12.09765625" customWidth="1"/>
    <col min="9" max="9" width="13.796875" bestFit="1" customWidth="1"/>
    <col min="10" max="10" width="11.09765625" customWidth="1"/>
    <col min="11" max="11" width="22.3984375" customWidth="1"/>
    <col min="12" max="12" width="11.09765625" customWidth="1"/>
  </cols>
  <sheetData>
    <row r="1" spans="2:12" ht="13.4" customHeight="1">
      <c r="F1" s="178"/>
      <c r="G1" s="299" t="s">
        <v>82</v>
      </c>
    </row>
    <row r="2" spans="2:12" ht="63" customHeight="1">
      <c r="D2" s="110"/>
      <c r="F2" s="178"/>
      <c r="G2"/>
      <c r="H2" s="48"/>
    </row>
    <row r="4" spans="2:12" ht="21">
      <c r="B4" s="850" t="s">
        <v>1056</v>
      </c>
      <c r="C4" s="850"/>
      <c r="D4" s="850"/>
      <c r="E4" s="850"/>
      <c r="F4" s="850"/>
      <c r="G4" s="850"/>
      <c r="H4" s="165"/>
      <c r="I4" s="165"/>
    </row>
    <row r="5" spans="2:12" ht="21">
      <c r="B5" s="295"/>
      <c r="C5" s="295"/>
      <c r="D5" s="295"/>
      <c r="E5" s="295"/>
      <c r="F5" s="295"/>
      <c r="G5" s="295"/>
      <c r="H5" s="165"/>
      <c r="I5" s="165"/>
    </row>
    <row r="6" spans="2:12" ht="20.149999999999999" customHeight="1">
      <c r="B6" s="413" t="s">
        <v>124</v>
      </c>
      <c r="C6" s="22"/>
      <c r="D6" s="22"/>
      <c r="E6" s="22"/>
      <c r="F6" s="22"/>
      <c r="G6" s="22"/>
      <c r="H6" s="22"/>
      <c r="I6" s="22"/>
    </row>
    <row r="7" spans="2:12" ht="17.149999999999999" customHeight="1">
      <c r="B7" s="394" t="s">
        <v>454</v>
      </c>
      <c r="C7" s="394"/>
      <c r="D7" s="394"/>
      <c r="E7" s="394"/>
      <c r="F7" s="394"/>
      <c r="G7" s="394"/>
      <c r="H7" s="860"/>
      <c r="I7" s="860"/>
    </row>
    <row r="8" spans="2:12" ht="12.65" customHeight="1">
      <c r="B8" s="881" t="s">
        <v>455</v>
      </c>
      <c r="C8" s="881"/>
      <c r="D8" s="881"/>
      <c r="E8" s="110"/>
      <c r="F8" s="110"/>
      <c r="G8" s="110"/>
      <c r="H8" s="103"/>
      <c r="I8" s="836"/>
      <c r="J8" s="836"/>
      <c r="K8" s="836"/>
      <c r="L8" s="836"/>
    </row>
    <row r="9" spans="2:12" ht="131" customHeight="1">
      <c r="B9" s="882" t="s">
        <v>456</v>
      </c>
      <c r="C9" s="806"/>
      <c r="D9" s="806"/>
      <c r="E9" s="110"/>
      <c r="F9" s="110"/>
      <c r="G9" s="110"/>
      <c r="H9" s="110"/>
      <c r="I9" s="110"/>
    </row>
    <row r="10" spans="2:12" ht="18.649999999999999" customHeight="1">
      <c r="B10" s="860" t="s">
        <v>457</v>
      </c>
      <c r="C10" s="860"/>
      <c r="D10" s="860"/>
      <c r="E10" s="860"/>
      <c r="F10" s="860"/>
      <c r="G10" s="860"/>
      <c r="H10" s="85"/>
      <c r="I10" s="85"/>
    </row>
    <row r="11" spans="2:12">
      <c r="B11" s="215" t="s">
        <v>458</v>
      </c>
      <c r="C11" s="168" t="s">
        <v>374</v>
      </c>
      <c r="D11" s="168" t="s">
        <v>375</v>
      </c>
      <c r="E11" s="168" t="s">
        <v>376</v>
      </c>
      <c r="F11" s="168" t="s">
        <v>377</v>
      </c>
      <c r="G11" s="233">
        <v>2020</v>
      </c>
    </row>
    <row r="12" spans="2:12">
      <c r="B12" s="67" t="s">
        <v>459</v>
      </c>
      <c r="C12" s="106"/>
      <c r="D12" s="383"/>
      <c r="E12" s="384"/>
      <c r="F12" s="384"/>
      <c r="G12" s="384"/>
    </row>
    <row r="13" spans="2:12" ht="38.5" customHeight="1">
      <c r="B13" s="515" t="s">
        <v>862</v>
      </c>
      <c r="C13" s="664">
        <v>21</v>
      </c>
      <c r="D13" s="385">
        <v>46</v>
      </c>
      <c r="E13" s="385">
        <v>55</v>
      </c>
      <c r="F13" s="385">
        <v>24</v>
      </c>
      <c r="G13" s="221">
        <v>40</v>
      </c>
    </row>
    <row r="14" spans="2:12" ht="26.15" customHeight="1">
      <c r="B14" s="257" t="s">
        <v>460</v>
      </c>
      <c r="C14" s="740">
        <v>27602633</v>
      </c>
      <c r="D14" s="741">
        <v>33045045.5</v>
      </c>
      <c r="E14" s="742">
        <v>27192673.960000001</v>
      </c>
      <c r="F14" s="742">
        <v>19780315</v>
      </c>
      <c r="G14" s="743">
        <v>29571110</v>
      </c>
    </row>
    <row r="15" spans="2:12" ht="26.15" customHeight="1">
      <c r="B15" s="257" t="s">
        <v>461</v>
      </c>
      <c r="C15" s="664">
        <f>134+2951+3583</f>
        <v>6668</v>
      </c>
      <c r="D15" s="385">
        <v>5051</v>
      </c>
      <c r="E15" s="385" t="s">
        <v>131</v>
      </c>
      <c r="F15" s="385" t="s">
        <v>131</v>
      </c>
      <c r="G15" s="61" t="s">
        <v>131</v>
      </c>
    </row>
    <row r="16" spans="2:12" ht="15.5" customHeight="1">
      <c r="B16" s="257" t="s">
        <v>462</v>
      </c>
      <c r="C16" s="664">
        <v>1277</v>
      </c>
      <c r="D16" s="385">
        <v>1056</v>
      </c>
      <c r="E16" s="385" t="s">
        <v>131</v>
      </c>
      <c r="F16" s="385" t="s">
        <v>131</v>
      </c>
      <c r="G16" s="61" t="s">
        <v>131</v>
      </c>
    </row>
    <row r="17" spans="2:10" ht="12" customHeight="1">
      <c r="B17" s="257" t="s">
        <v>463</v>
      </c>
      <c r="C17" s="664">
        <f>7048+6574</f>
        <v>13622</v>
      </c>
      <c r="D17" s="385">
        <v>12808</v>
      </c>
      <c r="E17" s="385" t="s">
        <v>131</v>
      </c>
      <c r="F17" s="385" t="s">
        <v>131</v>
      </c>
      <c r="G17" s="61" t="s">
        <v>131</v>
      </c>
    </row>
    <row r="18" spans="2:10" ht="15" customHeight="1">
      <c r="B18" s="257" t="s">
        <v>464</v>
      </c>
      <c r="C18" s="664">
        <v>4291</v>
      </c>
      <c r="D18" s="386">
        <v>4971</v>
      </c>
      <c r="E18" s="385" t="s">
        <v>131</v>
      </c>
      <c r="F18" s="385" t="s">
        <v>131</v>
      </c>
      <c r="G18" s="61" t="s">
        <v>131</v>
      </c>
    </row>
    <row r="19" spans="2:10">
      <c r="B19" s="67" t="s">
        <v>465</v>
      </c>
      <c r="C19" s="517"/>
      <c r="D19" s="387"/>
      <c r="E19" s="388"/>
      <c r="F19" s="388"/>
      <c r="G19" s="228"/>
    </row>
    <row r="20" spans="2:10" ht="27.65" customHeight="1">
      <c r="B20" s="257" t="s">
        <v>466</v>
      </c>
      <c r="C20" s="664">
        <v>416</v>
      </c>
      <c r="D20" s="385">
        <v>404</v>
      </c>
      <c r="E20" s="386">
        <v>389</v>
      </c>
      <c r="F20" s="386">
        <v>402</v>
      </c>
      <c r="G20" s="228">
        <v>369</v>
      </c>
    </row>
    <row r="21" spans="2:10" ht="30" customHeight="1">
      <c r="B21" s="257" t="s">
        <v>467</v>
      </c>
      <c r="C21" s="664">
        <v>14</v>
      </c>
      <c r="D21" s="385">
        <v>17</v>
      </c>
      <c r="E21" s="386">
        <v>15</v>
      </c>
      <c r="F21" s="386">
        <v>41</v>
      </c>
      <c r="G21" s="228">
        <v>29</v>
      </c>
    </row>
    <row r="22" spans="2:10" ht="25">
      <c r="B22" s="257" t="s">
        <v>468</v>
      </c>
      <c r="C22" s="740">
        <v>10604850</v>
      </c>
      <c r="D22" s="741">
        <v>12160500</v>
      </c>
      <c r="E22" s="742">
        <v>9959498</v>
      </c>
      <c r="F22" s="742">
        <v>13360000</v>
      </c>
      <c r="G22" s="743">
        <v>18054500</v>
      </c>
    </row>
    <row r="23" spans="2:10" ht="25">
      <c r="B23" s="257" t="s">
        <v>469</v>
      </c>
      <c r="C23" s="664">
        <v>150</v>
      </c>
      <c r="D23" s="385">
        <v>141</v>
      </c>
      <c r="E23" s="386">
        <v>138</v>
      </c>
      <c r="F23" s="386">
        <v>15</v>
      </c>
      <c r="G23" s="228">
        <v>129</v>
      </c>
      <c r="J23" s="169"/>
    </row>
    <row r="24" spans="2:10" ht="17.5" customHeight="1">
      <c r="B24" s="257" t="s">
        <v>470</v>
      </c>
      <c r="C24" s="664">
        <v>5</v>
      </c>
      <c r="D24" s="385">
        <v>6</v>
      </c>
      <c r="E24" s="386">
        <v>12</v>
      </c>
      <c r="F24" s="386">
        <v>15</v>
      </c>
      <c r="G24" s="228">
        <v>11</v>
      </c>
    </row>
    <row r="25" spans="2:10" ht="30" customHeight="1">
      <c r="B25" s="257" t="s">
        <v>471</v>
      </c>
      <c r="C25" s="740">
        <v>2500000</v>
      </c>
      <c r="D25" s="741">
        <v>2920000</v>
      </c>
      <c r="E25" s="742">
        <v>3865889</v>
      </c>
      <c r="F25" s="742">
        <v>9309509</v>
      </c>
      <c r="G25" s="743">
        <v>6500000</v>
      </c>
    </row>
    <row r="26" spans="2:10">
      <c r="B26" s="257" t="s">
        <v>472</v>
      </c>
      <c r="C26" s="664">
        <v>37</v>
      </c>
      <c r="D26" s="385">
        <v>35</v>
      </c>
      <c r="E26" s="386">
        <v>32</v>
      </c>
      <c r="F26" s="386">
        <v>41</v>
      </c>
      <c r="G26" s="228">
        <v>54</v>
      </c>
    </row>
    <row r="27" spans="2:10">
      <c r="B27" s="257" t="s">
        <v>473</v>
      </c>
      <c r="C27" s="664">
        <v>13</v>
      </c>
      <c r="D27" s="385">
        <v>7</v>
      </c>
      <c r="E27" s="386">
        <v>13</v>
      </c>
      <c r="F27" s="386">
        <v>15</v>
      </c>
      <c r="G27" s="228">
        <v>13</v>
      </c>
    </row>
    <row r="28" spans="2:10" ht="25">
      <c r="B28" s="719" t="s">
        <v>1057</v>
      </c>
      <c r="C28" s="664">
        <v>268</v>
      </c>
      <c r="D28" s="385">
        <v>240</v>
      </c>
      <c r="E28" s="386">
        <v>231</v>
      </c>
      <c r="F28" s="386">
        <v>227</v>
      </c>
      <c r="G28" s="228">
        <v>194</v>
      </c>
    </row>
    <row r="29" spans="2:10">
      <c r="B29" s="257" t="s">
        <v>474</v>
      </c>
      <c r="C29" s="664">
        <v>90</v>
      </c>
      <c r="D29" s="385">
        <v>79</v>
      </c>
      <c r="E29" s="386">
        <v>75</v>
      </c>
      <c r="F29" s="386">
        <v>77</v>
      </c>
      <c r="G29" s="228">
        <v>60</v>
      </c>
    </row>
    <row r="30" spans="2:10">
      <c r="B30" s="257" t="s">
        <v>475</v>
      </c>
      <c r="C30" s="664">
        <v>58</v>
      </c>
      <c r="D30" s="385">
        <v>53</v>
      </c>
      <c r="E30" s="386">
        <v>51</v>
      </c>
      <c r="F30" s="386">
        <v>48</v>
      </c>
      <c r="G30" s="228">
        <v>46</v>
      </c>
    </row>
    <row r="31" spans="2:10">
      <c r="B31" s="257" t="s">
        <v>476</v>
      </c>
      <c r="C31" s="664">
        <v>82</v>
      </c>
      <c r="D31" s="385">
        <v>72</v>
      </c>
      <c r="E31" s="386">
        <v>70</v>
      </c>
      <c r="F31" s="386">
        <v>68</v>
      </c>
      <c r="G31" s="228">
        <v>59</v>
      </c>
    </row>
    <row r="32" spans="2:10">
      <c r="B32" s="257" t="s">
        <v>477</v>
      </c>
      <c r="C32" s="664">
        <v>38</v>
      </c>
      <c r="D32" s="385">
        <v>36</v>
      </c>
      <c r="E32" s="386">
        <v>34</v>
      </c>
      <c r="F32" s="386">
        <v>34</v>
      </c>
      <c r="G32" s="228">
        <v>29</v>
      </c>
    </row>
    <row r="33" spans="2:7" ht="25">
      <c r="B33" s="719" t="s">
        <v>1058</v>
      </c>
      <c r="C33" s="664">
        <v>148</v>
      </c>
      <c r="D33" s="385">
        <v>156</v>
      </c>
      <c r="E33" s="386">
        <v>151</v>
      </c>
      <c r="F33" s="386">
        <v>142</v>
      </c>
      <c r="G33" s="228">
        <v>123</v>
      </c>
    </row>
    <row r="34" spans="2:7">
      <c r="B34" s="257" t="s">
        <v>474</v>
      </c>
      <c r="C34" s="664">
        <v>68</v>
      </c>
      <c r="D34" s="385">
        <v>67</v>
      </c>
      <c r="E34" s="386">
        <v>62</v>
      </c>
      <c r="F34" s="386">
        <v>54</v>
      </c>
      <c r="G34" s="228">
        <v>46</v>
      </c>
    </row>
    <row r="35" spans="2:7">
      <c r="B35" s="257" t="s">
        <v>475</v>
      </c>
      <c r="C35" s="664">
        <v>18</v>
      </c>
      <c r="D35" s="385">
        <v>20</v>
      </c>
      <c r="E35" s="386">
        <v>21</v>
      </c>
      <c r="F35" s="386">
        <v>19</v>
      </c>
      <c r="G35" s="228">
        <v>16</v>
      </c>
    </row>
    <row r="36" spans="2:7">
      <c r="B36" s="257" t="s">
        <v>476</v>
      </c>
      <c r="C36" s="664">
        <v>49</v>
      </c>
      <c r="D36" s="385">
        <v>56</v>
      </c>
      <c r="E36" s="386">
        <v>55</v>
      </c>
      <c r="F36" s="386">
        <v>57</v>
      </c>
      <c r="G36" s="228">
        <v>51</v>
      </c>
    </row>
    <row r="37" spans="2:7">
      <c r="B37" s="257" t="s">
        <v>477</v>
      </c>
      <c r="C37" s="664">
        <v>13</v>
      </c>
      <c r="D37" s="385">
        <v>13</v>
      </c>
      <c r="E37" s="386">
        <v>13</v>
      </c>
      <c r="F37" s="386">
        <v>12</v>
      </c>
      <c r="G37" s="228">
        <v>10</v>
      </c>
    </row>
    <row r="38" spans="2:7">
      <c r="B38" s="849" t="s">
        <v>478</v>
      </c>
      <c r="C38" s="883"/>
      <c r="D38" s="883"/>
      <c r="E38" s="883"/>
      <c r="F38" s="883"/>
      <c r="G38" s="883"/>
    </row>
    <row r="39" spans="2:7" ht="12" customHeight="1">
      <c r="B39" s="884" t="s">
        <v>1059</v>
      </c>
      <c r="C39" s="885"/>
      <c r="D39" s="885"/>
      <c r="E39" s="885"/>
      <c r="F39" s="885"/>
      <c r="G39" s="885"/>
    </row>
    <row r="40" spans="2:7" ht="12" customHeight="1">
      <c r="B40" s="257" t="s">
        <v>478</v>
      </c>
      <c r="C40" s="664">
        <v>11</v>
      </c>
      <c r="D40" s="385" t="s">
        <v>131</v>
      </c>
      <c r="E40" s="385" t="s">
        <v>131</v>
      </c>
      <c r="F40" s="385" t="s">
        <v>131</v>
      </c>
      <c r="G40" s="61" t="s">
        <v>131</v>
      </c>
    </row>
    <row r="41" spans="2:7" ht="12" customHeight="1">
      <c r="B41" s="257" t="s">
        <v>863</v>
      </c>
      <c r="C41" s="665">
        <v>0.79</v>
      </c>
      <c r="D41" s="385" t="s">
        <v>131</v>
      </c>
      <c r="E41" s="385" t="s">
        <v>131</v>
      </c>
      <c r="F41" s="385" t="s">
        <v>131</v>
      </c>
      <c r="G41" s="61" t="s">
        <v>131</v>
      </c>
    </row>
    <row r="42" spans="2:7" ht="12" customHeight="1">
      <c r="B42" s="886" t="s">
        <v>480</v>
      </c>
      <c r="C42" s="885"/>
      <c r="D42" s="885"/>
      <c r="E42" s="885"/>
      <c r="F42" s="885"/>
      <c r="G42" s="885"/>
    </row>
    <row r="43" spans="2:7" ht="12" customHeight="1">
      <c r="B43" s="257" t="s">
        <v>478</v>
      </c>
      <c r="C43" s="664">
        <v>290</v>
      </c>
      <c r="D43" s="385" t="s">
        <v>131</v>
      </c>
      <c r="E43" s="385" t="s">
        <v>131</v>
      </c>
      <c r="F43" s="385" t="s">
        <v>131</v>
      </c>
      <c r="G43" s="61" t="s">
        <v>131</v>
      </c>
    </row>
    <row r="44" spans="2:7" ht="12" customHeight="1">
      <c r="B44" s="257" t="s">
        <v>863</v>
      </c>
      <c r="C44" s="665">
        <v>0.7</v>
      </c>
      <c r="D44" s="385" t="s">
        <v>131</v>
      </c>
      <c r="E44" s="385" t="s">
        <v>131</v>
      </c>
      <c r="F44" s="385" t="s">
        <v>131</v>
      </c>
      <c r="G44" s="61" t="s">
        <v>131</v>
      </c>
    </row>
    <row r="45" spans="2:7" ht="12" customHeight="1">
      <c r="B45" s="884" t="s">
        <v>1060</v>
      </c>
      <c r="C45" s="885"/>
      <c r="D45" s="885"/>
      <c r="E45" s="885"/>
      <c r="F45" s="885"/>
      <c r="G45" s="885"/>
    </row>
    <row r="46" spans="2:7" ht="12" customHeight="1">
      <c r="B46" s="257" t="s">
        <v>478</v>
      </c>
      <c r="C46" s="740">
        <f>6781350+2975000</f>
        <v>9756350</v>
      </c>
      <c r="D46" s="385" t="s">
        <v>479</v>
      </c>
      <c r="E46" s="385" t="s">
        <v>131</v>
      </c>
      <c r="F46" s="385" t="s">
        <v>131</v>
      </c>
      <c r="G46" s="61" t="s">
        <v>131</v>
      </c>
    </row>
    <row r="47" spans="2:7" ht="12" customHeight="1">
      <c r="B47" s="257" t="s">
        <v>863</v>
      </c>
      <c r="C47" s="618">
        <f>C46/10604850</f>
        <v>0.91998943879451378</v>
      </c>
      <c r="D47" s="468">
        <v>0.82</v>
      </c>
      <c r="E47" s="385" t="s">
        <v>131</v>
      </c>
      <c r="F47" s="385" t="s">
        <v>131</v>
      </c>
      <c r="G47" s="61" t="s">
        <v>131</v>
      </c>
    </row>
    <row r="48" spans="2:7" ht="11.5" customHeight="1">
      <c r="B48" s="884" t="s">
        <v>864</v>
      </c>
      <c r="C48" s="885"/>
      <c r="D48" s="885"/>
      <c r="E48" s="885"/>
      <c r="F48" s="885"/>
      <c r="G48" s="885"/>
    </row>
    <row r="49" spans="2:9" ht="11.5" customHeight="1">
      <c r="B49" s="257" t="s">
        <v>478</v>
      </c>
      <c r="C49" s="740">
        <v>174062459</v>
      </c>
      <c r="D49" s="385" t="s">
        <v>131</v>
      </c>
      <c r="E49" s="385" t="s">
        <v>131</v>
      </c>
      <c r="F49" s="385" t="s">
        <v>131</v>
      </c>
      <c r="G49" s="61" t="s">
        <v>131</v>
      </c>
    </row>
    <row r="50" spans="2:9" ht="11.5" customHeight="1">
      <c r="B50" s="257" t="s">
        <v>863</v>
      </c>
      <c r="C50" s="665">
        <v>0.72</v>
      </c>
      <c r="D50" s="385" t="s">
        <v>131</v>
      </c>
      <c r="E50" s="385" t="s">
        <v>131</v>
      </c>
      <c r="F50" s="385" t="s">
        <v>131</v>
      </c>
      <c r="G50" s="61" t="s">
        <v>131</v>
      </c>
    </row>
    <row r="51" spans="2:9">
      <c r="B51" s="887" t="s">
        <v>481</v>
      </c>
      <c r="C51" s="885"/>
      <c r="D51" s="885"/>
      <c r="E51" s="885"/>
      <c r="F51" s="885"/>
      <c r="G51" s="885"/>
    </row>
    <row r="52" spans="2:9">
      <c r="B52" s="257" t="s">
        <v>482</v>
      </c>
      <c r="C52" s="740">
        <v>6781350</v>
      </c>
      <c r="D52" s="370" t="s">
        <v>483</v>
      </c>
      <c r="E52" s="385" t="s">
        <v>131</v>
      </c>
      <c r="F52" s="385" t="s">
        <v>131</v>
      </c>
      <c r="G52" s="61" t="s">
        <v>131</v>
      </c>
    </row>
    <row r="53" spans="2:9">
      <c r="B53" s="257" t="s">
        <v>484</v>
      </c>
      <c r="C53" s="665">
        <v>0.56999999999999995</v>
      </c>
      <c r="D53" s="370">
        <v>0.59</v>
      </c>
      <c r="E53" s="385" t="s">
        <v>131</v>
      </c>
      <c r="F53" s="385" t="s">
        <v>131</v>
      </c>
      <c r="G53" s="61" t="s">
        <v>131</v>
      </c>
    </row>
    <row r="54" spans="2:9">
      <c r="B54" s="257" t="s">
        <v>485</v>
      </c>
      <c r="C54" s="740">
        <v>2975000</v>
      </c>
      <c r="D54" s="385" t="s">
        <v>131</v>
      </c>
      <c r="E54" s="385" t="s">
        <v>131</v>
      </c>
      <c r="F54" s="385" t="s">
        <v>131</v>
      </c>
      <c r="G54" s="61" t="s">
        <v>131</v>
      </c>
    </row>
    <row r="55" spans="2:9">
      <c r="B55" s="257" t="s">
        <v>486</v>
      </c>
      <c r="C55" s="490">
        <v>0.21</v>
      </c>
      <c r="D55" s="385" t="s">
        <v>131</v>
      </c>
      <c r="E55" s="385" t="s">
        <v>131</v>
      </c>
      <c r="F55" s="385" t="s">
        <v>131</v>
      </c>
      <c r="G55" s="61" t="s">
        <v>131</v>
      </c>
    </row>
    <row r="56" spans="2:9">
      <c r="B56" s="257" t="s">
        <v>487</v>
      </c>
      <c r="C56" s="740">
        <v>825000</v>
      </c>
      <c r="D56" s="385" t="s">
        <v>131</v>
      </c>
      <c r="E56" s="385" t="s">
        <v>131</v>
      </c>
      <c r="F56" s="385" t="s">
        <v>131</v>
      </c>
      <c r="G56" s="61" t="s">
        <v>131</v>
      </c>
    </row>
    <row r="57" spans="2:9">
      <c r="B57" s="257" t="s">
        <v>488</v>
      </c>
      <c r="C57" s="665">
        <v>0.15</v>
      </c>
      <c r="D57" s="385" t="s">
        <v>131</v>
      </c>
      <c r="E57" s="385" t="s">
        <v>131</v>
      </c>
      <c r="F57" s="385" t="s">
        <v>131</v>
      </c>
      <c r="G57" s="61" t="s">
        <v>131</v>
      </c>
      <c r="H57" s="522"/>
      <c r="I57" s="524"/>
    </row>
    <row r="58" spans="2:9">
      <c r="B58" s="257" t="s">
        <v>489</v>
      </c>
      <c r="C58" s="740">
        <v>23500</v>
      </c>
      <c r="D58" s="385" t="s">
        <v>131</v>
      </c>
      <c r="E58" s="385" t="s">
        <v>131</v>
      </c>
      <c r="F58" s="385" t="s">
        <v>131</v>
      </c>
      <c r="G58" s="61" t="s">
        <v>131</v>
      </c>
      <c r="I58" s="523"/>
    </row>
    <row r="59" spans="2:9">
      <c r="B59" s="257" t="s">
        <v>490</v>
      </c>
      <c r="C59" s="665" t="s">
        <v>865</v>
      </c>
      <c r="D59" s="385" t="s">
        <v>131</v>
      </c>
      <c r="E59" s="385" t="s">
        <v>131</v>
      </c>
      <c r="F59" s="385" t="s">
        <v>131</v>
      </c>
      <c r="G59" s="61" t="s">
        <v>131</v>
      </c>
    </row>
    <row r="60" spans="2:9">
      <c r="B60" s="257"/>
      <c r="C60" s="720"/>
      <c r="D60" s="385"/>
      <c r="E60" s="386"/>
      <c r="F60" s="386"/>
      <c r="G60" s="228"/>
    </row>
    <row r="61" spans="2:9">
      <c r="B61" s="257" t="s">
        <v>491</v>
      </c>
      <c r="C61" s="740">
        <v>4070207</v>
      </c>
      <c r="D61" s="741">
        <v>9837400</v>
      </c>
      <c r="E61" s="742">
        <v>11136780</v>
      </c>
      <c r="F61" s="742">
        <v>13257966</v>
      </c>
      <c r="G61" s="743">
        <v>17031983</v>
      </c>
    </row>
    <row r="62" spans="2:9">
      <c r="B62" s="257" t="s">
        <v>492</v>
      </c>
      <c r="C62" s="740">
        <v>9190000</v>
      </c>
      <c r="D62" s="741">
        <v>3080000</v>
      </c>
      <c r="E62" s="742">
        <v>5372200</v>
      </c>
      <c r="F62" s="742">
        <v>4309509</v>
      </c>
      <c r="G62" s="743">
        <v>5403744</v>
      </c>
    </row>
    <row r="63" spans="2:9">
      <c r="B63" s="257" t="s">
        <v>493</v>
      </c>
      <c r="C63" s="740">
        <v>13260207</v>
      </c>
      <c r="D63" s="741">
        <v>12917400</v>
      </c>
      <c r="E63" s="742">
        <v>16508980</v>
      </c>
      <c r="F63" s="748">
        <v>22567475</v>
      </c>
      <c r="G63" s="743">
        <v>22435727</v>
      </c>
    </row>
    <row r="64" spans="2:9">
      <c r="B64" s="257" t="s">
        <v>960</v>
      </c>
      <c r="C64" s="740">
        <v>319352992</v>
      </c>
      <c r="D64" s="741">
        <v>307226709</v>
      </c>
      <c r="E64" s="741">
        <v>294309309</v>
      </c>
      <c r="F64" s="741">
        <v>255936619</v>
      </c>
      <c r="G64" s="749">
        <v>233369144</v>
      </c>
    </row>
    <row r="65" spans="2:7">
      <c r="B65" s="226"/>
      <c r="C65" s="378"/>
      <c r="D65" s="750"/>
      <c r="E65" s="751"/>
      <c r="F65" s="751"/>
      <c r="G65" s="743"/>
    </row>
    <row r="66" spans="2:7" ht="13" thickBot="1">
      <c r="B66" s="448" t="s">
        <v>494</v>
      </c>
      <c r="C66" s="744">
        <v>40862840</v>
      </c>
      <c r="D66" s="746">
        <v>45962445.5</v>
      </c>
      <c r="E66" s="752">
        <v>43701653.960000001</v>
      </c>
      <c r="F66" s="752">
        <v>42347790</v>
      </c>
      <c r="G66" s="753">
        <v>52006837</v>
      </c>
    </row>
    <row r="67" spans="2:7">
      <c r="B67" s="108"/>
      <c r="C67"/>
      <c r="D67" s="232"/>
      <c r="E67" s="232"/>
      <c r="F67" s="232"/>
      <c r="G67" s="232"/>
    </row>
    <row r="68" spans="2:7">
      <c r="B68" s="82" t="s">
        <v>495</v>
      </c>
      <c r="C68" s="168" t="s">
        <v>374</v>
      </c>
      <c r="D68" s="172">
        <v>2023</v>
      </c>
      <c r="E68" s="172">
        <v>2022</v>
      </c>
      <c r="F68" s="172">
        <v>2021</v>
      </c>
      <c r="G68" s="176">
        <v>2020</v>
      </c>
    </row>
    <row r="69" spans="2:7">
      <c r="B69" s="226" t="s">
        <v>496</v>
      </c>
      <c r="C69" s="666">
        <v>460</v>
      </c>
      <c r="D69" s="363">
        <v>459</v>
      </c>
      <c r="E69" s="373">
        <v>456</v>
      </c>
      <c r="F69" s="61">
        <v>372</v>
      </c>
      <c r="G69" s="61" t="s">
        <v>131</v>
      </c>
    </row>
    <row r="70" spans="2:7">
      <c r="B70" s="226" t="s">
        <v>497</v>
      </c>
      <c r="C70" s="666">
        <v>320</v>
      </c>
      <c r="D70" s="363">
        <v>255</v>
      </c>
      <c r="E70" s="373">
        <v>175</v>
      </c>
      <c r="F70" s="61">
        <v>118</v>
      </c>
      <c r="G70" s="61" t="s">
        <v>131</v>
      </c>
    </row>
    <row r="71" spans="2:7">
      <c r="B71" s="226" t="s">
        <v>498</v>
      </c>
      <c r="C71" s="666">
        <v>100</v>
      </c>
      <c r="D71" s="363">
        <v>62</v>
      </c>
      <c r="E71" s="373">
        <v>44</v>
      </c>
      <c r="F71" s="61">
        <v>28</v>
      </c>
      <c r="G71" s="61" t="s">
        <v>131</v>
      </c>
    </row>
    <row r="72" spans="2:7" ht="13" thickBot="1">
      <c r="B72" s="441" t="s">
        <v>499</v>
      </c>
      <c r="C72" s="667">
        <v>205</v>
      </c>
      <c r="D72" s="442">
        <v>133</v>
      </c>
      <c r="E72" s="442">
        <v>124</v>
      </c>
      <c r="F72" s="443">
        <v>81</v>
      </c>
      <c r="G72" s="361" t="s">
        <v>131</v>
      </c>
    </row>
    <row r="73" spans="2:7">
      <c r="C73"/>
      <c r="D73"/>
      <c r="E73"/>
      <c r="F73"/>
      <c r="G73"/>
    </row>
    <row r="74" spans="2:7">
      <c r="B74" s="82" t="s">
        <v>500</v>
      </c>
      <c r="C74" s="168" t="s">
        <v>374</v>
      </c>
      <c r="D74" s="172">
        <v>2023</v>
      </c>
      <c r="E74" s="172">
        <v>2022</v>
      </c>
      <c r="F74" s="172">
        <v>2021</v>
      </c>
      <c r="G74" s="176">
        <v>2020</v>
      </c>
    </row>
    <row r="75" spans="2:7" ht="12.65" customHeight="1">
      <c r="B75" s="67" t="s">
        <v>501</v>
      </c>
      <c r="C75" s="67"/>
      <c r="D75" s="67"/>
      <c r="E75" s="67"/>
      <c r="F75" s="67"/>
      <c r="G75" s="67"/>
    </row>
    <row r="76" spans="2:7" ht="12.65" customHeight="1">
      <c r="B76" s="226" t="s">
        <v>502</v>
      </c>
      <c r="C76" s="666">
        <v>795</v>
      </c>
      <c r="D76" s="363">
        <v>551</v>
      </c>
      <c r="E76" s="61" t="s">
        <v>131</v>
      </c>
      <c r="F76" s="61" t="s">
        <v>131</v>
      </c>
      <c r="G76" s="61" t="s">
        <v>131</v>
      </c>
    </row>
    <row r="77" spans="2:7" ht="12.65" customHeight="1">
      <c r="B77" s="226" t="s">
        <v>503</v>
      </c>
      <c r="C77" s="666">
        <v>795</v>
      </c>
      <c r="D77" s="363" t="s">
        <v>131</v>
      </c>
      <c r="E77" s="61" t="s">
        <v>131</v>
      </c>
      <c r="F77" s="61" t="s">
        <v>131</v>
      </c>
      <c r="G77" s="61" t="s">
        <v>131</v>
      </c>
    </row>
    <row r="78" spans="2:7" ht="12.65" customHeight="1">
      <c r="B78" s="226" t="s">
        <v>504</v>
      </c>
      <c r="C78" s="503">
        <v>16000</v>
      </c>
      <c r="D78" s="390" t="s">
        <v>505</v>
      </c>
      <c r="E78" s="61" t="s">
        <v>131</v>
      </c>
      <c r="F78" s="61" t="s">
        <v>131</v>
      </c>
      <c r="G78" s="61" t="s">
        <v>131</v>
      </c>
    </row>
    <row r="79" spans="2:7" ht="12.65" customHeight="1">
      <c r="B79" s="67" t="s">
        <v>506</v>
      </c>
      <c r="C79" s="67"/>
      <c r="D79" s="67"/>
      <c r="E79" s="67"/>
      <c r="F79" s="67"/>
      <c r="G79" s="67"/>
    </row>
    <row r="80" spans="2:7" ht="12.65" customHeight="1">
      <c r="B80" s="226" t="s">
        <v>507</v>
      </c>
      <c r="C80" s="666">
        <v>593</v>
      </c>
      <c r="D80" s="363">
        <v>580</v>
      </c>
      <c r="E80" s="373">
        <v>524</v>
      </c>
      <c r="F80" s="61" t="s">
        <v>131</v>
      </c>
      <c r="G80" s="61" t="s">
        <v>131</v>
      </c>
    </row>
    <row r="81" spans="2:7" ht="12.65" customHeight="1">
      <c r="B81" s="226" t="s">
        <v>508</v>
      </c>
      <c r="C81" s="665">
        <v>0.54</v>
      </c>
      <c r="D81" s="444">
        <v>0.54</v>
      </c>
      <c r="E81" s="447">
        <v>0.55000000000000004</v>
      </c>
      <c r="F81" s="61" t="s">
        <v>131</v>
      </c>
      <c r="G81" s="61" t="s">
        <v>131</v>
      </c>
    </row>
    <row r="82" spans="2:7" ht="12.65" customHeight="1">
      <c r="B82" s="226" t="s">
        <v>509</v>
      </c>
      <c r="C82" s="666">
        <v>231</v>
      </c>
      <c r="D82" s="363">
        <v>223</v>
      </c>
      <c r="E82" s="373">
        <v>190</v>
      </c>
      <c r="F82" s="61" t="s">
        <v>131</v>
      </c>
      <c r="G82" s="61" t="s">
        <v>131</v>
      </c>
    </row>
    <row r="83" spans="2:7" ht="12.65" customHeight="1">
      <c r="B83" s="226" t="s">
        <v>510</v>
      </c>
      <c r="C83" s="665">
        <f>116/231</f>
        <v>0.50216450216450215</v>
      </c>
      <c r="D83" s="445">
        <v>0.51</v>
      </c>
      <c r="E83" s="445">
        <v>0.51</v>
      </c>
      <c r="F83" s="61" t="s">
        <v>131</v>
      </c>
      <c r="G83" s="61" t="s">
        <v>131</v>
      </c>
    </row>
    <row r="84" spans="2:7" ht="12.65" customHeight="1">
      <c r="B84" s="226" t="s">
        <v>511</v>
      </c>
      <c r="C84" s="665">
        <v>0.9</v>
      </c>
      <c r="D84" s="363" t="s">
        <v>131</v>
      </c>
      <c r="E84" s="445">
        <v>0.8</v>
      </c>
      <c r="F84" s="61" t="s">
        <v>131</v>
      </c>
      <c r="G84" s="61" t="s">
        <v>131</v>
      </c>
    </row>
    <row r="85" spans="2:7" ht="12.65" customHeight="1">
      <c r="B85" s="226" t="s">
        <v>512</v>
      </c>
      <c r="C85" s="666">
        <v>15</v>
      </c>
      <c r="D85" s="363" t="s">
        <v>131</v>
      </c>
      <c r="E85" s="363" t="s">
        <v>131</v>
      </c>
      <c r="F85" s="61" t="s">
        <v>131</v>
      </c>
      <c r="G85" s="61" t="s">
        <v>131</v>
      </c>
    </row>
    <row r="86" spans="2:7" ht="12.65" customHeight="1">
      <c r="B86" s="226" t="s">
        <v>513</v>
      </c>
      <c r="C86" s="666">
        <v>211</v>
      </c>
      <c r="D86" s="363">
        <v>172</v>
      </c>
      <c r="E86" s="363" t="s">
        <v>131</v>
      </c>
      <c r="F86" s="61" t="s">
        <v>131</v>
      </c>
      <c r="G86" s="61" t="s">
        <v>131</v>
      </c>
    </row>
    <row r="87" spans="2:7" ht="12.65" customHeight="1" thickBot="1">
      <c r="B87" s="359" t="s">
        <v>514</v>
      </c>
      <c r="C87" s="668">
        <v>0.93</v>
      </c>
      <c r="D87" s="446">
        <v>0.92</v>
      </c>
      <c r="E87" s="446">
        <v>0.92</v>
      </c>
      <c r="F87" s="361" t="s">
        <v>131</v>
      </c>
      <c r="G87" s="361" t="s">
        <v>131</v>
      </c>
    </row>
    <row r="88" spans="2:7">
      <c r="C88"/>
      <c r="D88"/>
      <c r="E88"/>
      <c r="F88"/>
      <c r="G88"/>
    </row>
    <row r="89" spans="2:7">
      <c r="B89" s="82" t="s">
        <v>515</v>
      </c>
      <c r="C89" s="168" t="s">
        <v>374</v>
      </c>
      <c r="D89" s="176">
        <v>2023</v>
      </c>
      <c r="E89" s="176" t="s">
        <v>376</v>
      </c>
      <c r="F89" s="176" t="s">
        <v>377</v>
      </c>
      <c r="G89" s="176">
        <v>2020</v>
      </c>
    </row>
    <row r="90" spans="2:7">
      <c r="B90" s="226" t="s">
        <v>516</v>
      </c>
      <c r="C90" s="740">
        <v>10360436.5</v>
      </c>
      <c r="D90" s="741">
        <v>5151909.5</v>
      </c>
      <c r="E90" s="745">
        <v>4267682.5</v>
      </c>
      <c r="F90" s="61" t="s">
        <v>131</v>
      </c>
      <c r="G90" s="61" t="s">
        <v>131</v>
      </c>
    </row>
    <row r="91" spans="2:7" ht="13" thickBot="1">
      <c r="B91" s="359" t="s">
        <v>517</v>
      </c>
      <c r="C91" s="744">
        <v>5075678</v>
      </c>
      <c r="D91" s="746">
        <v>826002</v>
      </c>
      <c r="E91" s="747">
        <v>1816698</v>
      </c>
      <c r="F91" s="747">
        <v>1129754</v>
      </c>
      <c r="G91" s="361" t="s">
        <v>131</v>
      </c>
    </row>
    <row r="92" spans="2:7">
      <c r="C92"/>
      <c r="D92"/>
      <c r="E92"/>
    </row>
    <row r="93" spans="2:7" ht="21">
      <c r="B93" s="413" t="s">
        <v>190</v>
      </c>
      <c r="C93"/>
      <c r="D93"/>
      <c r="E93"/>
    </row>
    <row r="94" spans="2:7">
      <c r="B94" s="82" t="s">
        <v>518</v>
      </c>
      <c r="C94" s="168" t="s">
        <v>374</v>
      </c>
      <c r="D94" s="176">
        <v>2023</v>
      </c>
      <c r="E94" s="176" t="s">
        <v>376</v>
      </c>
      <c r="F94" s="176" t="s">
        <v>377</v>
      </c>
      <c r="G94" s="176">
        <v>2020</v>
      </c>
    </row>
    <row r="95" spans="2:7" ht="13" thickBot="1">
      <c r="B95" s="359" t="s">
        <v>961</v>
      </c>
      <c r="C95" s="739">
        <f>251767.39*23.07</f>
        <v>5808273.6873000003</v>
      </c>
      <c r="D95" s="361" t="s">
        <v>131</v>
      </c>
      <c r="E95" s="361" t="s">
        <v>131</v>
      </c>
      <c r="F95" s="361" t="s">
        <v>131</v>
      </c>
      <c r="G95" s="361" t="s">
        <v>131</v>
      </c>
    </row>
    <row r="96" spans="2:7" ht="13.5" customHeight="1" thickTop="1">
      <c r="B96" s="880" t="s">
        <v>1061</v>
      </c>
      <c r="C96" s="880"/>
      <c r="D96" s="880"/>
      <c r="E96" s="880"/>
      <c r="F96" s="880"/>
      <c r="G96" s="880"/>
    </row>
  </sheetData>
  <sheetProtection algorithmName="SHA-512" hashValue="8t/hexcbUowgtz9AZc7oJGPjnE/1GVuzfFhBjuPT46+IGz3pSQdWmcN8CjRLCk/7xkCEfLO9rfF/6AKim0xbrg==" saltValue="Jz+5vyrxnDKdc903XNRz5Q==" spinCount="100000" sheet="1" objects="1" scenarios="1"/>
  <mergeCells count="13">
    <mergeCell ref="B96:G96"/>
    <mergeCell ref="B10:G10"/>
    <mergeCell ref="H7:I7"/>
    <mergeCell ref="B4:G4"/>
    <mergeCell ref="I8:L8"/>
    <mergeCell ref="B8:D8"/>
    <mergeCell ref="B9:D9"/>
    <mergeCell ref="B38:G38"/>
    <mergeCell ref="B39:G39"/>
    <mergeCell ref="B42:G42"/>
    <mergeCell ref="B45:G45"/>
    <mergeCell ref="B48:G48"/>
    <mergeCell ref="B51:G51"/>
  </mergeCells>
  <pageMargins left="0.25" right="0.25" top="0.75" bottom="0.75" header="0.3" footer="0.3"/>
  <pageSetup paperSize="8" scale="44" orientation="landscape" horizontalDpi="1200" verticalDpi="1200" r:id="rId1"/>
  <headerFooter>
    <oddFooter>&amp;L&amp;1#&amp;"Calibri"&amp;7&amp;K000000C2 General</oddFooter>
  </headerFooter>
  <ignoredErrors>
    <ignoredError sqref="E94:F94 C94 C89 C74 E89:F89 C11:F11"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3631F-FB6D-4C0A-8821-723011BAC962}">
  <sheetPr>
    <tabColor theme="9" tint="0.59999389629810485"/>
    <pageSetUpPr fitToPage="1"/>
  </sheetPr>
  <dimension ref="B1:K17"/>
  <sheetViews>
    <sheetView zoomScaleNormal="100" zoomScaleSheetLayoutView="100" workbookViewId="0">
      <selection activeCell="H13" sqref="H13"/>
    </sheetView>
  </sheetViews>
  <sheetFormatPr defaultRowHeight="12.5"/>
  <cols>
    <col min="1" max="1" width="5" customWidth="1"/>
    <col min="2" max="2" width="65.796875" customWidth="1"/>
    <col min="3" max="3" width="22.69921875" customWidth="1"/>
    <col min="4" max="5" width="14.3984375" customWidth="1"/>
    <col min="6" max="6" width="14.5" customWidth="1"/>
    <col min="7" max="7" width="12.69921875" customWidth="1"/>
    <col min="8" max="8" width="18.69921875" customWidth="1"/>
    <col min="9" max="9" width="20" customWidth="1"/>
    <col min="10" max="10" width="12.09765625" customWidth="1"/>
    <col min="11" max="13" width="11.09765625" customWidth="1"/>
  </cols>
  <sheetData>
    <row r="1" spans="2:11" ht="13.4" customHeight="1">
      <c r="F1" s="178"/>
      <c r="G1" s="299" t="s">
        <v>82</v>
      </c>
    </row>
    <row r="2" spans="2:11" ht="63" customHeight="1">
      <c r="F2" s="178"/>
      <c r="H2" s="48"/>
    </row>
    <row r="3" spans="2:11" ht="20.149999999999999" customHeight="1">
      <c r="B3" s="413" t="s">
        <v>124</v>
      </c>
      <c r="F3" s="178"/>
      <c r="H3" s="48"/>
    </row>
    <row r="4" spans="2:11" ht="21">
      <c r="B4" s="85" t="s">
        <v>16</v>
      </c>
      <c r="C4" s="781"/>
      <c r="D4" s="781"/>
      <c r="E4" s="781"/>
      <c r="F4" s="781"/>
      <c r="G4" s="781"/>
      <c r="H4" s="781"/>
      <c r="I4" s="781"/>
      <c r="J4" s="781"/>
    </row>
    <row r="5" spans="2:11" ht="12.65" customHeight="1">
      <c r="B5" s="82" t="s">
        <v>16</v>
      </c>
      <c r="C5" s="168" t="s">
        <v>374</v>
      </c>
      <c r="D5" s="172">
        <v>2023</v>
      </c>
      <c r="E5" s="172">
        <v>2022</v>
      </c>
      <c r="F5" s="172">
        <v>2021</v>
      </c>
      <c r="G5" s="722">
        <v>2020</v>
      </c>
      <c r="H5" s="22"/>
      <c r="I5" s="22"/>
      <c r="J5" s="22"/>
      <c r="K5" s="196"/>
    </row>
    <row r="6" spans="2:11" ht="25" customHeight="1">
      <c r="B6" s="268" t="s">
        <v>519</v>
      </c>
      <c r="C6" s="669">
        <v>1983</v>
      </c>
      <c r="D6" s="362">
        <v>1646</v>
      </c>
      <c r="E6" s="362">
        <v>2094</v>
      </c>
      <c r="F6" s="362">
        <v>1956</v>
      </c>
      <c r="G6" s="221">
        <v>3000</v>
      </c>
      <c r="H6" s="22"/>
      <c r="I6" s="22"/>
      <c r="J6" s="22"/>
      <c r="K6" s="839"/>
    </row>
    <row r="7" spans="2:11" ht="35" customHeight="1">
      <c r="B7" s="268" t="s">
        <v>520</v>
      </c>
      <c r="C7" s="754">
        <v>2064440.47</v>
      </c>
      <c r="D7" s="755">
        <v>1575820.3151499983</v>
      </c>
      <c r="E7" s="756">
        <v>1534399.34</v>
      </c>
      <c r="F7" s="757">
        <v>4565838.05</v>
      </c>
      <c r="G7" s="743">
        <v>3454636.32</v>
      </c>
      <c r="H7" s="22"/>
      <c r="I7" s="22"/>
      <c r="J7" s="22"/>
      <c r="K7" s="839"/>
    </row>
    <row r="8" spans="2:11" ht="12.65" customHeight="1">
      <c r="B8" s="268" t="s">
        <v>521</v>
      </c>
      <c r="C8" s="561">
        <v>13460</v>
      </c>
      <c r="D8" s="362">
        <v>7439</v>
      </c>
      <c r="E8" s="369">
        <v>6810.5</v>
      </c>
      <c r="F8" s="362">
        <v>19787</v>
      </c>
      <c r="G8" s="228">
        <v>20712</v>
      </c>
      <c r="H8" s="22"/>
      <c r="I8" s="22"/>
      <c r="J8" s="22"/>
      <c r="K8" s="839"/>
    </row>
    <row r="9" spans="2:11" ht="24.65" customHeight="1" thickBot="1">
      <c r="B9" s="395" t="s">
        <v>522</v>
      </c>
      <c r="C9" s="670">
        <v>0.19900000000000001</v>
      </c>
      <c r="D9" s="396">
        <v>0.17</v>
      </c>
      <c r="E9" s="371">
        <v>0.2</v>
      </c>
      <c r="F9" s="396">
        <v>0.2</v>
      </c>
      <c r="G9" s="737">
        <v>0.3</v>
      </c>
      <c r="H9" s="22"/>
      <c r="I9" s="22"/>
      <c r="J9" s="22"/>
    </row>
    <row r="10" spans="2:11">
      <c r="G10" s="514"/>
    </row>
    <row r="11" spans="2:11" ht="20.149999999999999" customHeight="1">
      <c r="B11" s="413" t="s">
        <v>190</v>
      </c>
    </row>
    <row r="12" spans="2:11">
      <c r="B12" s="82" t="s">
        <v>16</v>
      </c>
      <c r="C12" s="168" t="s">
        <v>374</v>
      </c>
    </row>
    <row r="13" spans="2:11" ht="25">
      <c r="B13" s="268" t="s">
        <v>519</v>
      </c>
      <c r="C13" s="654">
        <v>247</v>
      </c>
    </row>
    <row r="14" spans="2:11" ht="25">
      <c r="B14" s="268" t="s">
        <v>1063</v>
      </c>
      <c r="C14" s="754">
        <v>815363.01</v>
      </c>
    </row>
    <row r="15" spans="2:11">
      <c r="B15" s="268" t="s">
        <v>521</v>
      </c>
      <c r="C15" s="671">
        <v>1605.5</v>
      </c>
    </row>
    <row r="16" spans="2:11" ht="24.75" customHeight="1">
      <c r="B16" s="888" t="s">
        <v>1064</v>
      </c>
      <c r="C16" s="888"/>
    </row>
    <row r="17" spans="2:3" ht="13.5" customHeight="1">
      <c r="B17" s="806" t="s">
        <v>1062</v>
      </c>
      <c r="C17" s="806"/>
    </row>
  </sheetData>
  <sheetProtection algorithmName="SHA-512" hashValue="FbGUIfGRWsfTP7TypzJmJwhSaQGvqQdQGYJmD324g6BtskqxyNoUhrJzv8z2p2Upx5KgS8XjOPA4mes/oeYUXg==" saltValue="LHbzaG1UFWlGSHCpBQkuug==" spinCount="100000" sheet="1" objects="1" scenarios="1"/>
  <mergeCells count="4">
    <mergeCell ref="C4:J4"/>
    <mergeCell ref="K6:K8"/>
    <mergeCell ref="B16:C16"/>
    <mergeCell ref="B17:C17"/>
  </mergeCells>
  <pageMargins left="0.25" right="0.25" top="0.75" bottom="0.75" header="0.3" footer="0.3"/>
  <pageSetup paperSize="8" orientation="landscape" horizontalDpi="1200" verticalDpi="1200" r:id="rId1"/>
  <headerFooter>
    <oddFooter>&amp;L&amp;1#&amp;"Calibri"&amp;7&amp;K000000C2 General</oddFooter>
  </headerFooter>
  <ignoredErrors>
    <ignoredError sqref="C12 C5"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DCB26-B9F9-4A38-94B0-35C1B35C93F5}">
  <sheetPr>
    <pageSetUpPr fitToPage="1"/>
  </sheetPr>
  <dimension ref="B1:B48"/>
  <sheetViews>
    <sheetView zoomScaleNormal="100" zoomScaleSheetLayoutView="130" workbookViewId="0">
      <selection activeCell="F2" sqref="F2"/>
    </sheetView>
  </sheetViews>
  <sheetFormatPr defaultRowHeight="12.5"/>
  <cols>
    <col min="1" max="1" width="5" customWidth="1"/>
    <col min="2" max="2" width="70.8984375" customWidth="1"/>
    <col min="3" max="3" width="4.09765625" customWidth="1"/>
  </cols>
  <sheetData>
    <row r="1" spans="2:2" ht="13.4" customHeight="1"/>
    <row r="2" spans="2:2" ht="60" customHeight="1">
      <c r="B2" s="36"/>
    </row>
    <row r="3" spans="2:2" ht="39" customHeight="1">
      <c r="B3" t="s">
        <v>1017</v>
      </c>
    </row>
    <row r="4" spans="2:2">
      <c r="B4" s="467" t="s">
        <v>1018</v>
      </c>
    </row>
    <row r="5" spans="2:2" ht="47.9" customHeight="1">
      <c r="B5" s="47" t="s">
        <v>0</v>
      </c>
    </row>
    <row r="6" spans="2:2" ht="16" customHeight="1">
      <c r="B6" s="39" t="s">
        <v>1</v>
      </c>
    </row>
    <row r="8" spans="2:2">
      <c r="B8" s="135" t="s">
        <v>2</v>
      </c>
    </row>
    <row r="9" spans="2:2">
      <c r="B9" s="136" t="s">
        <v>3</v>
      </c>
    </row>
    <row r="10" spans="2:2">
      <c r="B10" s="4"/>
    </row>
    <row r="11" spans="2:2">
      <c r="B11" s="135" t="s">
        <v>4</v>
      </c>
    </row>
    <row r="12" spans="2:2">
      <c r="B12" s="136" t="s">
        <v>5</v>
      </c>
    </row>
    <row r="13" spans="2:2">
      <c r="B13" s="136" t="s">
        <v>6</v>
      </c>
    </row>
    <row r="15" spans="2:2">
      <c r="B15" s="135" t="s">
        <v>7</v>
      </c>
    </row>
    <row r="16" spans="2:2">
      <c r="B16" s="136" t="s">
        <v>8</v>
      </c>
    </row>
    <row r="17" spans="2:2">
      <c r="B17" s="136" t="s">
        <v>9</v>
      </c>
    </row>
    <row r="18" spans="2:2">
      <c r="B18" s="136" t="s">
        <v>10</v>
      </c>
    </row>
    <row r="19" spans="2:2">
      <c r="B19" s="136" t="s">
        <v>11</v>
      </c>
    </row>
    <row r="20" spans="2:2">
      <c r="B20" s="136" t="s">
        <v>12</v>
      </c>
    </row>
    <row r="21" spans="2:2">
      <c r="B21" s="136" t="s">
        <v>13</v>
      </c>
    </row>
    <row r="22" spans="2:2">
      <c r="B22" s="136" t="s">
        <v>14</v>
      </c>
    </row>
    <row r="23" spans="2:2">
      <c r="B23" s="136" t="s">
        <v>15</v>
      </c>
    </row>
    <row r="24" spans="2:2">
      <c r="B24" s="136" t="s">
        <v>16</v>
      </c>
    </row>
    <row r="25" spans="2:2">
      <c r="B25" s="136" t="s">
        <v>17</v>
      </c>
    </row>
    <row r="26" spans="2:2">
      <c r="B26" s="136" t="s">
        <v>18</v>
      </c>
    </row>
    <row r="27" spans="2:2">
      <c r="B27" s="136" t="s">
        <v>19</v>
      </c>
    </row>
    <row r="28" spans="2:2">
      <c r="B28" s="29" t="s">
        <v>20</v>
      </c>
    </row>
    <row r="29" spans="2:2">
      <c r="B29" s="135" t="s">
        <v>21</v>
      </c>
    </row>
    <row r="30" spans="2:2">
      <c r="B30" s="136" t="s">
        <v>22</v>
      </c>
    </row>
    <row r="31" spans="2:2">
      <c r="B31" s="136" t="s">
        <v>23</v>
      </c>
    </row>
    <row r="32" spans="2:2">
      <c r="B32" s="136" t="s">
        <v>24</v>
      </c>
    </row>
    <row r="33" spans="2:2">
      <c r="B33" s="136" t="s">
        <v>25</v>
      </c>
    </row>
    <row r="34" spans="2:2">
      <c r="B34" s="136" t="s">
        <v>26</v>
      </c>
    </row>
    <row r="35" spans="2:2">
      <c r="B35" s="136" t="s">
        <v>27</v>
      </c>
    </row>
    <row r="36" spans="2:2">
      <c r="B36" s="5"/>
    </row>
    <row r="37" spans="2:2">
      <c r="B37" s="135" t="s">
        <v>28</v>
      </c>
    </row>
    <row r="38" spans="2:2">
      <c r="B38" s="292" t="s">
        <v>1167</v>
      </c>
    </row>
    <row r="39" spans="2:2">
      <c r="B39" s="136" t="s">
        <v>30</v>
      </c>
    </row>
    <row r="40" spans="2:2">
      <c r="B40" s="136" t="s">
        <v>31</v>
      </c>
    </row>
    <row r="41" spans="2:2">
      <c r="B41" s="467" t="s">
        <v>32</v>
      </c>
    </row>
    <row r="42" spans="2:2">
      <c r="B42" s="136" t="s">
        <v>33</v>
      </c>
    </row>
    <row r="43" spans="2:2">
      <c r="B43" s="136" t="s">
        <v>34</v>
      </c>
    </row>
    <row r="45" spans="2:2" hidden="1">
      <c r="B45" s="135" t="s">
        <v>35</v>
      </c>
    </row>
    <row r="46" spans="2:2" hidden="1">
      <c r="B46" s="136" t="s">
        <v>36</v>
      </c>
    </row>
    <row r="47" spans="2:2" hidden="1">
      <c r="B47" s="136" t="s">
        <v>37</v>
      </c>
    </row>
    <row r="48" spans="2:2" hidden="1"/>
  </sheetData>
  <sheetProtection algorithmName="SHA-512" hashValue="p8yGrLtE/QQNbzHEKvE79ejmo+NSvNwTiTSNF5BvKXUikP7W30ladIpqEYTG1XApYmvQTmVcfrAGPGTiFCQIOQ==" saltValue="9g5TcO30HfH12d0L7KCuaQ==" spinCount="100000" sheet="1" objects="1" scenarios="1"/>
  <hyperlinks>
    <hyperlink ref="B9" location="'Stakeholder economic value stat'!A1" display="Stakeholder Economic Value Statement" xr:uid="{B06FEB72-8647-4EFD-A350-7F0774EB33DE}"/>
    <hyperlink ref="B16" location="'Employee profile'!A1" display="Employee profile" xr:uid="{C7536DEC-74EC-4AFF-A837-2FBA7C8C08E7}"/>
    <hyperlink ref="B20" location="'Employee Wellbeing and Benefits'!A1" display="Employee wellbeing and benefits" xr:uid="{0D09CCDE-B134-4C7F-A038-F6FFD2BDC23E}"/>
    <hyperlink ref="B18" location="'EE plan implementation'!A1" display="EE plan implementation" xr:uid="{AF75F26E-0173-4575-AECF-46A838C1332C}"/>
    <hyperlink ref="B21" location="'Employee relations'!A1" display="Employee relations" xr:uid="{8DAD274B-417F-47E7-8A07-99596D11F1CF}"/>
    <hyperlink ref="B22" location="'Training and development'!A1" display="'Training and development'!A1" xr:uid="{3116722F-DF48-465B-A62C-041DC0C55CAE}"/>
    <hyperlink ref="B23" location="'Corporate social investment'!A1" display="Corporate social investment" xr:uid="{9BF04D14-6683-47E4-8AA5-52CA09C1E7F8}"/>
    <hyperlink ref="B27" location="Associations!A1" display="Associations" xr:uid="{4D72F5A1-1BA8-4303-B083-F108FAD757FE}"/>
    <hyperlink ref="B12" location="'Climate-related performance'!A1" display="Hyperlink" xr:uid="{A9DB1D16-2798-450A-8535-E8607F996315}"/>
    <hyperlink ref="B13" location="'GHG emissions'!A1" display="GHG emissions" xr:uid="{8D9363C3-25FB-4B0F-94EE-091016B0690F}"/>
    <hyperlink ref="B30" location="'Data security &amp; client privacy'!A1" display="Hyperlink" xr:uid="{4AE67162-5C5E-47BD-959F-B43078E7D773}"/>
    <hyperlink ref="B31" location="Compliance!A1" display="Compliance" xr:uid="{62397149-B02C-4CB5-9E60-7EBD0818F805}"/>
    <hyperlink ref="B32" location="Ethics!A1" display="Ethics" xr:uid="{50244458-CA31-4DA7-BF3D-FF9C4C39196E}"/>
    <hyperlink ref="B33" location="OHS!A1" display="OHS" xr:uid="{DBAD6664-3F02-400C-9D05-711D4BBDE5BB}"/>
    <hyperlink ref="B34" location="'Product governance'!A1" display="Product governance" xr:uid="{E6BA6624-CEE8-47C5-99FB-CC70DBB040EC}"/>
    <hyperlink ref="B35" location="'Policies and frameworks'!A1" display="Policies and frameworks" xr:uid="{36F7BC4E-461A-4F70-9E93-2E079F108238}"/>
    <hyperlink ref="B38" location="Health!A1" display="Health" xr:uid="{E99F08CC-67BF-44AC-B545-37E81D273C88}"/>
    <hyperlink ref="B39" location="Vitality!A1" display="Vitality" xr:uid="{312E7798-71AF-4BAB-AFDE-54DAFFF0B6E4}"/>
    <hyperlink ref="B40" location="'Discovery Invest'!A1" display="Discovery Invest" xr:uid="{F65F901A-8BB9-4398-9167-B61455129999}"/>
    <hyperlink ref="B42" location="'Discovery Insure'!A1" display="Discovery Insure" xr:uid="{7612A039-A523-4F5F-A014-F03E2516D4BF}"/>
    <hyperlink ref="B43" location="'Discovery Bank'!A1" display="Discovery Bank" xr:uid="{D813F99A-9A65-4CE5-AE65-CEEB732C6631}"/>
    <hyperlink ref="B46" location="'How we report our KPIs'!A1" display="How we report our KPIs" xr:uid="{4A8A1C48-28D1-4586-8982-DCD7FA3E1D60}"/>
    <hyperlink ref="B47" location="'Formatting guidance'!A1" display="Topic" xr:uid="{301E3D64-3E3A-4209-ABEF-DAD665C650F0}"/>
    <hyperlink ref="B8" location="INDICES!A1" display="INDICES" xr:uid="{7D0AAC8F-E3C1-4210-9DA6-0ABA925F31B8}"/>
    <hyperlink ref="B11" location="ENVIRONMENT!A1" display="ENVIRONMENT" xr:uid="{D39F7F88-C964-40A4-B391-6B48B0D4F0C5}"/>
    <hyperlink ref="B15" location="SOCIAL!A1" display="SOCIAL" xr:uid="{60061CB6-B96D-4FF8-A80A-FDE1AEEFC1BF}"/>
    <hyperlink ref="B29" location="GOVERNANCE!A1" display="GOVERNANCE" xr:uid="{5A9C8811-E6B9-43BC-BAE9-97A0C43034F8}"/>
    <hyperlink ref="B37" location="'BUSINESS UNIT KPIs'!A1" display="BUSINESS UNIT KPIs" xr:uid="{99BEB8D1-EB65-4263-B1C8-B27CAD470C0D}"/>
    <hyperlink ref="B45" location="GUIDANCE!A1" display="GIUDANCE" xr:uid="{BE2C0A6D-14DE-4767-8A1F-BC67EDED8DC7}"/>
    <hyperlink ref="B24" location="Volunteering!A1" display="Volunteering" xr:uid="{646EB2B7-07DD-429D-8651-975F9728BA82}"/>
    <hyperlink ref="B25" location="'Enterprise development'!A1" display="Enterprise development" xr:uid="{C51079F4-4698-4EAA-9F38-67C56C77BBFD}"/>
    <hyperlink ref="B26" location="'Procurement and Supply chain'!A1" display="Procurement and Supply Chain" xr:uid="{AEB0D8AA-CFDF-4676-9B31-3F77866017A4}"/>
    <hyperlink ref="B17" location="Diversity!A1" display="Diversity" xr:uid="{428552CE-9930-4B54-8D22-5B1930A594DB}"/>
    <hyperlink ref="B41" location="'Discovery Life'!A1" display="Discovery Life" xr:uid="{0F434AE2-0206-4B45-9F64-2EA4D8556A46}"/>
    <hyperlink ref="B19" location="'EE and NEAP targets'!A1" display="EE and NEAP targets" xr:uid="{4802BBF6-E353-43EB-B905-8E18B2E8CFCB}"/>
    <hyperlink ref="B4" r:id="rId1" xr:uid="{7C7CD678-FA68-4026-8F89-D058A004F6FF}"/>
  </hyperlinks>
  <pageMargins left="0.7" right="0.7" top="0.75" bottom="0.75" header="0.3" footer="0.3"/>
  <pageSetup paperSize="9" orientation="portrait" horizontalDpi="1200" verticalDpi="1200" r:id="rId2"/>
  <headerFooter>
    <oddFooter>&amp;L&amp;1#&amp;"Calibri"&amp;7&amp;K000000C2 General</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68168-915A-494D-9C6B-FB1A0339E0F5}">
  <sheetPr>
    <tabColor theme="9" tint="0.59999389629810485"/>
    <pageSetUpPr fitToPage="1"/>
  </sheetPr>
  <dimension ref="B1:H11"/>
  <sheetViews>
    <sheetView zoomScaleNormal="100" zoomScaleSheetLayoutView="100" workbookViewId="0">
      <selection activeCell="J7" sqref="J7"/>
    </sheetView>
  </sheetViews>
  <sheetFormatPr defaultRowHeight="12.5"/>
  <cols>
    <col min="1" max="1" width="5" customWidth="1"/>
    <col min="2" max="2" width="52" customWidth="1"/>
    <col min="3" max="3" width="19.3984375" customWidth="1"/>
    <col min="4" max="6" width="14.69921875" customWidth="1"/>
    <col min="7" max="7" width="17.19921875" customWidth="1"/>
    <col min="8" max="8" width="15.09765625" bestFit="1" customWidth="1"/>
  </cols>
  <sheetData>
    <row r="1" spans="2:8" ht="13.4" customHeight="1">
      <c r="F1" s="178"/>
      <c r="G1" s="299" t="s">
        <v>82</v>
      </c>
    </row>
    <row r="2" spans="2:8" ht="45" customHeight="1">
      <c r="F2" s="178"/>
      <c r="H2" s="48"/>
    </row>
    <row r="4" spans="2:8" ht="21">
      <c r="B4" s="85" t="s">
        <v>523</v>
      </c>
      <c r="C4" s="781"/>
      <c r="D4" s="781"/>
    </row>
    <row r="5" spans="2:8">
      <c r="B5" s="82" t="s">
        <v>523</v>
      </c>
      <c r="C5" s="168" t="s">
        <v>374</v>
      </c>
      <c r="D5" s="173">
        <v>2023</v>
      </c>
      <c r="E5" s="173">
        <v>2022</v>
      </c>
      <c r="F5" s="173">
        <v>2021</v>
      </c>
      <c r="G5" s="173">
        <v>2020</v>
      </c>
    </row>
    <row r="6" spans="2:8" ht="44" customHeight="1">
      <c r="B6" s="226" t="s">
        <v>524</v>
      </c>
      <c r="C6" s="672">
        <v>41</v>
      </c>
      <c r="D6" s="363">
        <v>46</v>
      </c>
      <c r="E6" s="363">
        <v>149</v>
      </c>
      <c r="F6" s="363">
        <v>37</v>
      </c>
      <c r="G6" s="721">
        <v>74</v>
      </c>
    </row>
    <row r="7" spans="2:8" ht="69.5" customHeight="1">
      <c r="B7" s="226" t="s">
        <v>525</v>
      </c>
      <c r="C7" s="758">
        <v>145353668.59999999</v>
      </c>
      <c r="D7" s="757">
        <v>96331965.260000005</v>
      </c>
      <c r="E7" s="757">
        <v>74199250.079999998</v>
      </c>
      <c r="F7" s="757">
        <v>76793643</v>
      </c>
      <c r="G7" s="759">
        <v>115801885.06999999</v>
      </c>
    </row>
    <row r="8" spans="2:8" ht="36" customHeight="1" thickBot="1">
      <c r="B8" s="359" t="s">
        <v>526</v>
      </c>
      <c r="C8" s="760">
        <v>10983763</v>
      </c>
      <c r="D8" s="761">
        <v>16908508.899999999</v>
      </c>
      <c r="E8" s="761">
        <v>26789385.100000001</v>
      </c>
      <c r="F8" s="761">
        <v>9016576.8000000007</v>
      </c>
      <c r="G8" s="762">
        <v>18033153.600000001</v>
      </c>
    </row>
    <row r="11" spans="2:8">
      <c r="G11" s="104"/>
    </row>
  </sheetData>
  <sheetProtection algorithmName="SHA-512" hashValue="SidOQ2YDZn88k3mAcsaKn0bybBLKG7SWHgUhtpxao3rM59Q7ns7AdaLl7OCu5mfRlPeFh4vss7FFKBad7OJlCA==" saltValue="aLr2ZdCfYZtkDQ0Renfr2g==" spinCount="100000" sheet="1" objects="1" scenarios="1"/>
  <mergeCells count="1">
    <mergeCell ref="C4:D4"/>
  </mergeCells>
  <pageMargins left="0.25" right="0.25" top="0.75" bottom="0.75" header="0.3" footer="0.3"/>
  <pageSetup paperSize="8" orientation="landscape" horizontalDpi="1200" verticalDpi="1200" r:id="rId1"/>
  <headerFooter>
    <oddFooter>&amp;L&amp;1#&amp;"Calibri"&amp;7&amp;K000000C2 General</oddFooter>
  </headerFooter>
  <ignoredErrors>
    <ignoredError sqref="C5"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9A634-41B0-4F96-9CB3-04DF44C40D57}">
  <sheetPr>
    <tabColor theme="9" tint="0.59999389629810485"/>
  </sheetPr>
  <dimension ref="B1:N47"/>
  <sheetViews>
    <sheetView zoomScaleNormal="100" workbookViewId="0">
      <selection activeCell="B4" sqref="B4:C4"/>
    </sheetView>
  </sheetViews>
  <sheetFormatPr defaultRowHeight="12.5"/>
  <cols>
    <col min="2" max="2" width="41.59765625" customWidth="1"/>
    <col min="3" max="3" width="22.09765625" customWidth="1"/>
    <col min="4" max="4" width="19.09765625" customWidth="1"/>
    <col min="5" max="5" width="9.59765625" customWidth="1"/>
    <col min="6" max="6" width="1.3984375" customWidth="1"/>
    <col min="7" max="7" width="11.3984375" customWidth="1"/>
    <col min="8" max="8" width="23.296875" customWidth="1"/>
    <col min="9" max="9" width="10.3984375" customWidth="1"/>
    <col min="10" max="10" width="1.59765625" customWidth="1"/>
    <col min="11" max="11" width="17.296875" bestFit="1" customWidth="1"/>
    <col min="12" max="12" width="24.59765625" customWidth="1"/>
    <col min="13" max="13" width="16.796875" bestFit="1" customWidth="1"/>
    <col min="14" max="14" width="11.3984375" bestFit="1" customWidth="1"/>
  </cols>
  <sheetData>
    <row r="1" spans="2:12" ht="64.400000000000006" customHeight="1">
      <c r="E1" s="112"/>
      <c r="F1" s="178"/>
      <c r="G1" s="404" t="s">
        <v>82</v>
      </c>
      <c r="L1" s="161"/>
    </row>
    <row r="2" spans="2:12">
      <c r="F2" s="178"/>
      <c r="H2" s="48"/>
    </row>
    <row r="4" spans="2:12" ht="24.75" customHeight="1">
      <c r="B4" s="850" t="s">
        <v>18</v>
      </c>
      <c r="C4" s="850"/>
      <c r="D4" s="20"/>
      <c r="E4" s="20"/>
      <c r="F4" s="20"/>
      <c r="G4" s="20"/>
    </row>
    <row r="5" spans="2:12" ht="16.399999999999999" customHeight="1">
      <c r="B5" s="901"/>
      <c r="C5" s="901"/>
      <c r="D5" s="111"/>
      <c r="E5" s="38"/>
      <c r="F5" s="38"/>
      <c r="G5" s="38"/>
      <c r="H5" s="38"/>
      <c r="I5" s="38"/>
    </row>
    <row r="6" spans="2:12" ht="19.5" customHeight="1">
      <c r="B6" s="850" t="s">
        <v>527</v>
      </c>
      <c r="C6" s="850"/>
      <c r="D6" s="876"/>
      <c r="E6" s="876"/>
      <c r="F6" s="876"/>
      <c r="G6" s="876"/>
      <c r="J6" s="111"/>
    </row>
    <row r="7" spans="2:12" ht="13" customHeight="1">
      <c r="B7" s="82"/>
      <c r="C7" s="479">
        <v>2024</v>
      </c>
      <c r="D7" s="479">
        <v>2023</v>
      </c>
      <c r="E7" s="893">
        <v>2022</v>
      </c>
      <c r="F7" s="893"/>
      <c r="G7" s="893"/>
      <c r="K7" s="111"/>
      <c r="L7" s="111"/>
    </row>
    <row r="8" spans="2:12" ht="19" customHeight="1">
      <c r="B8" s="51" t="s">
        <v>528</v>
      </c>
      <c r="C8" s="699">
        <v>11374729748</v>
      </c>
      <c r="D8" s="763">
        <v>10229329029</v>
      </c>
      <c r="E8" s="894">
        <v>8936355844</v>
      </c>
      <c r="F8" s="895"/>
      <c r="G8" s="895"/>
    </row>
    <row r="9" spans="2:12" ht="17" customHeight="1">
      <c r="B9" s="51" t="s">
        <v>529</v>
      </c>
      <c r="C9" s="699">
        <v>3448995263</v>
      </c>
      <c r="D9" s="763">
        <v>3375114150</v>
      </c>
      <c r="E9" s="894">
        <v>2730248714</v>
      </c>
      <c r="F9" s="895"/>
      <c r="G9" s="895"/>
    </row>
    <row r="10" spans="2:12" ht="12.65" customHeight="1">
      <c r="B10" s="51" t="s">
        <v>530</v>
      </c>
      <c r="C10" s="699">
        <v>2865115936</v>
      </c>
      <c r="D10" s="763">
        <f>1192473747+1536301248</f>
        <v>2728774995</v>
      </c>
      <c r="E10" s="894">
        <f>1061130350+1523494793</f>
        <v>2584625143</v>
      </c>
      <c r="F10" s="895"/>
      <c r="G10" s="895"/>
      <c r="I10" s="289"/>
    </row>
    <row r="11" spans="2:12" ht="25.5" thickBot="1">
      <c r="B11" s="58" t="s">
        <v>531</v>
      </c>
      <c r="C11" s="730">
        <v>1935923811</v>
      </c>
      <c r="D11" s="764">
        <v>1893647851</v>
      </c>
      <c r="E11" s="896">
        <v>1575830493</v>
      </c>
      <c r="F11" s="897"/>
      <c r="G11" s="897"/>
    </row>
    <row r="12" spans="2:12">
      <c r="D12" s="232"/>
    </row>
    <row r="13" spans="2:12" ht="21" customHeight="1">
      <c r="B13" s="850" t="s">
        <v>532</v>
      </c>
      <c r="C13" s="850"/>
      <c r="F13" s="249"/>
    </row>
    <row r="14" spans="2:12" ht="12.65" customHeight="1">
      <c r="C14" s="889" t="s">
        <v>533</v>
      </c>
      <c r="D14" s="889"/>
      <c r="E14" s="889"/>
      <c r="F14" s="889"/>
      <c r="G14" s="889" t="s">
        <v>534</v>
      </c>
      <c r="H14" s="889"/>
      <c r="I14" s="889"/>
      <c r="J14" s="889"/>
    </row>
    <row r="15" spans="2:12">
      <c r="B15" s="247" t="s">
        <v>535</v>
      </c>
      <c r="C15" s="306" t="s">
        <v>99</v>
      </c>
      <c r="D15" s="306" t="s">
        <v>319</v>
      </c>
      <c r="E15" s="306" t="s">
        <v>536</v>
      </c>
      <c r="F15" s="247"/>
      <c r="G15" s="306" t="s">
        <v>99</v>
      </c>
      <c r="H15" s="306" t="s">
        <v>537</v>
      </c>
      <c r="I15" s="306" t="s">
        <v>536</v>
      </c>
      <c r="J15" s="247"/>
    </row>
    <row r="16" spans="2:12">
      <c r="B16" s="51" t="s">
        <v>538</v>
      </c>
      <c r="C16" s="286">
        <v>0.83340000000000003</v>
      </c>
      <c r="D16" s="766">
        <v>7447282805</v>
      </c>
      <c r="E16" s="398">
        <v>4</v>
      </c>
      <c r="F16" s="890"/>
      <c r="G16" s="286">
        <v>0.8</v>
      </c>
      <c r="H16" s="766">
        <v>7149084675.1999998</v>
      </c>
      <c r="I16" s="266">
        <v>4</v>
      </c>
      <c r="J16" s="890"/>
    </row>
    <row r="17" spans="2:11">
      <c r="B17" s="51" t="s">
        <v>539</v>
      </c>
      <c r="C17" s="286">
        <v>0.1187</v>
      </c>
      <c r="D17" s="766">
        <v>1061130350</v>
      </c>
      <c r="E17" s="398">
        <v>1.32</v>
      </c>
      <c r="F17" s="891"/>
      <c r="G17" s="286">
        <v>0.18</v>
      </c>
      <c r="H17" s="766">
        <v>1608544051.9200001</v>
      </c>
      <c r="I17" s="266">
        <v>2</v>
      </c>
      <c r="J17" s="891"/>
    </row>
    <row r="18" spans="2:11">
      <c r="B18" s="51" t="s">
        <v>540</v>
      </c>
      <c r="C18" s="286">
        <v>0.17050000000000001</v>
      </c>
      <c r="D18" s="766">
        <v>1523494793</v>
      </c>
      <c r="E18" s="398">
        <v>2</v>
      </c>
      <c r="F18" s="891"/>
      <c r="G18" s="286">
        <v>0.12</v>
      </c>
      <c r="H18" s="766">
        <v>1072362701.28</v>
      </c>
      <c r="I18" s="266">
        <v>2</v>
      </c>
      <c r="J18" s="891"/>
    </row>
    <row r="19" spans="2:11" ht="25">
      <c r="B19" s="51" t="s">
        <v>541</v>
      </c>
      <c r="C19" s="286">
        <v>0.30549999999999999</v>
      </c>
      <c r="D19" s="766" t="s">
        <v>542</v>
      </c>
      <c r="E19" s="398">
        <v>5</v>
      </c>
      <c r="F19" s="891"/>
      <c r="G19" s="286">
        <v>0.3</v>
      </c>
      <c r="H19" s="766">
        <v>2680906753.1999998</v>
      </c>
      <c r="I19" s="266">
        <v>5</v>
      </c>
      <c r="J19" s="891"/>
    </row>
    <row r="20" spans="2:11" ht="25">
      <c r="B20" s="51" t="s">
        <v>543</v>
      </c>
      <c r="C20" s="286">
        <v>0.17630000000000001</v>
      </c>
      <c r="D20" s="766">
        <v>1575830493</v>
      </c>
      <c r="E20" s="398">
        <v>2</v>
      </c>
      <c r="F20" s="891"/>
      <c r="G20" s="286">
        <v>0.1</v>
      </c>
      <c r="H20" s="766">
        <v>893635584.39999998</v>
      </c>
      <c r="I20" s="266">
        <v>2</v>
      </c>
      <c r="J20" s="891"/>
    </row>
    <row r="21" spans="2:11">
      <c r="B21" s="67" t="s">
        <v>544</v>
      </c>
      <c r="C21" s="287"/>
      <c r="D21" s="766"/>
      <c r="E21" s="399"/>
      <c r="F21" s="891"/>
      <c r="G21" s="401"/>
      <c r="H21" s="768"/>
      <c r="I21" s="402"/>
      <c r="J21" s="891"/>
    </row>
    <row r="22" spans="2:11" ht="25">
      <c r="B22" s="51" t="s">
        <v>545</v>
      </c>
      <c r="C22" s="286">
        <v>0.2177</v>
      </c>
      <c r="D22" s="766">
        <v>1326394437.49</v>
      </c>
      <c r="E22" s="398">
        <v>2</v>
      </c>
      <c r="F22" s="891"/>
      <c r="G22" s="286">
        <v>0.05</v>
      </c>
      <c r="H22" s="766">
        <v>466817792.19999999</v>
      </c>
      <c r="I22" s="266">
        <v>2</v>
      </c>
      <c r="J22" s="891"/>
    </row>
    <row r="23" spans="2:11" ht="25.5" thickBot="1">
      <c r="B23" s="58" t="s">
        <v>546</v>
      </c>
      <c r="C23" s="288">
        <v>4.2099999999999999E-2</v>
      </c>
      <c r="D23" s="764">
        <v>376594825</v>
      </c>
      <c r="E23" s="400">
        <v>2</v>
      </c>
      <c r="F23" s="892"/>
      <c r="G23" s="288">
        <v>0.02</v>
      </c>
      <c r="H23" s="764">
        <v>178727116.88</v>
      </c>
      <c r="I23" s="403">
        <v>2</v>
      </c>
      <c r="J23" s="892"/>
    </row>
    <row r="25" spans="2:11" ht="21" customHeight="1">
      <c r="B25" s="850" t="s">
        <v>547</v>
      </c>
      <c r="C25" s="850"/>
      <c r="F25" s="249"/>
    </row>
    <row r="26" spans="2:11">
      <c r="C26" s="889" t="s">
        <v>533</v>
      </c>
      <c r="D26" s="889"/>
      <c r="E26" s="889"/>
      <c r="F26" s="889"/>
      <c r="G26" s="889" t="s">
        <v>534</v>
      </c>
      <c r="H26" s="889"/>
      <c r="I26" s="889"/>
      <c r="J26" s="889"/>
    </row>
    <row r="27" spans="2:11">
      <c r="B27" s="247" t="s">
        <v>535</v>
      </c>
      <c r="C27" s="306" t="s">
        <v>99</v>
      </c>
      <c r="D27" s="306" t="s">
        <v>319</v>
      </c>
      <c r="E27" s="306" t="s">
        <v>536</v>
      </c>
      <c r="F27" s="306"/>
      <c r="G27" s="306" t="s">
        <v>99</v>
      </c>
      <c r="H27" s="306" t="s">
        <v>537</v>
      </c>
      <c r="I27" s="306" t="s">
        <v>536</v>
      </c>
      <c r="J27" s="247"/>
    </row>
    <row r="28" spans="2:11">
      <c r="B28" s="51" t="s">
        <v>538</v>
      </c>
      <c r="C28" s="286">
        <v>0.79900000000000004</v>
      </c>
      <c r="D28" s="766">
        <v>8173315325</v>
      </c>
      <c r="E28" s="398">
        <v>4</v>
      </c>
      <c r="F28" s="898"/>
      <c r="G28" s="286">
        <v>0.8</v>
      </c>
      <c r="H28" s="766">
        <f>D8*G28</f>
        <v>8183463223.2000008</v>
      </c>
      <c r="I28" s="398">
        <v>4</v>
      </c>
      <c r="J28" s="890"/>
      <c r="K28" s="290"/>
    </row>
    <row r="29" spans="2:11">
      <c r="B29" s="51" t="s">
        <v>539</v>
      </c>
      <c r="C29" s="286">
        <v>0.1166</v>
      </c>
      <c r="D29" s="766">
        <v>1192473747</v>
      </c>
      <c r="E29" s="398">
        <v>1.3</v>
      </c>
      <c r="F29" s="899"/>
      <c r="G29" s="286">
        <v>0.18</v>
      </c>
      <c r="H29" s="766">
        <f>D8*G29</f>
        <v>1841279225.22</v>
      </c>
      <c r="I29" s="398">
        <v>2</v>
      </c>
      <c r="J29" s="891"/>
    </row>
    <row r="30" spans="2:11">
      <c r="B30" s="51" t="s">
        <v>540</v>
      </c>
      <c r="C30" s="286">
        <v>0.1502</v>
      </c>
      <c r="D30" s="766">
        <v>1536301248</v>
      </c>
      <c r="E30" s="398">
        <v>2</v>
      </c>
      <c r="F30" s="899"/>
      <c r="G30" s="286">
        <v>0.12</v>
      </c>
      <c r="H30" s="766">
        <f>D8*G30</f>
        <v>1227519483.48</v>
      </c>
      <c r="I30" s="398">
        <v>2</v>
      </c>
      <c r="J30" s="891"/>
    </row>
    <row r="31" spans="2:11" ht="25">
      <c r="B31" s="51" t="s">
        <v>541</v>
      </c>
      <c r="C31" s="286">
        <v>0.32990000000000003</v>
      </c>
      <c r="D31" s="766">
        <v>3375114150</v>
      </c>
      <c r="E31" s="398">
        <v>5</v>
      </c>
      <c r="F31" s="899"/>
      <c r="G31" s="286">
        <v>0.3</v>
      </c>
      <c r="H31" s="766">
        <f>D8*G31</f>
        <v>3068798708.6999998</v>
      </c>
      <c r="I31" s="398">
        <v>5</v>
      </c>
      <c r="J31" s="891"/>
    </row>
    <row r="32" spans="2:11" ht="25">
      <c r="B32" s="51" t="s">
        <v>543</v>
      </c>
      <c r="C32" s="286">
        <v>0.18509999999999999</v>
      </c>
      <c r="D32" s="766">
        <v>1893647851</v>
      </c>
      <c r="E32" s="398">
        <v>2</v>
      </c>
      <c r="F32" s="899"/>
      <c r="G32" s="286">
        <v>0.1</v>
      </c>
      <c r="H32" s="766">
        <f>D8*G32</f>
        <v>1022932902.9000001</v>
      </c>
      <c r="I32" s="398">
        <v>2</v>
      </c>
      <c r="J32" s="891"/>
    </row>
    <row r="33" spans="2:14">
      <c r="B33" s="67" t="s">
        <v>544</v>
      </c>
      <c r="C33" s="262"/>
      <c r="D33" s="767"/>
      <c r="E33" s="402"/>
      <c r="F33" s="899"/>
      <c r="G33" s="262"/>
      <c r="H33" s="766"/>
      <c r="I33" s="402"/>
      <c r="J33" s="891"/>
    </row>
    <row r="34" spans="2:14" ht="25">
      <c r="B34" s="51" t="s">
        <v>545</v>
      </c>
      <c r="C34" s="286">
        <v>0.15820000000000001</v>
      </c>
      <c r="D34" s="766">
        <v>639303749</v>
      </c>
      <c r="E34" s="398">
        <v>2</v>
      </c>
      <c r="F34" s="899"/>
      <c r="G34" s="286">
        <v>0.05</v>
      </c>
      <c r="H34" s="766">
        <f>D8*G34</f>
        <v>511466451.45000005</v>
      </c>
      <c r="I34" s="398">
        <v>2</v>
      </c>
      <c r="J34" s="891"/>
    </row>
    <row r="35" spans="2:14" ht="25.5" thickBot="1">
      <c r="B35" s="58" t="s">
        <v>546</v>
      </c>
      <c r="C35" s="288">
        <v>3.5499999999999997E-2</v>
      </c>
      <c r="D35" s="764">
        <v>363432672</v>
      </c>
      <c r="E35" s="400">
        <v>2</v>
      </c>
      <c r="F35" s="900"/>
      <c r="G35" s="288">
        <v>0.02</v>
      </c>
      <c r="H35" s="764">
        <f>D8*G35</f>
        <v>204586580.58000001</v>
      </c>
      <c r="I35" s="403">
        <v>2</v>
      </c>
      <c r="J35" s="892"/>
    </row>
    <row r="37" spans="2:14" ht="21" customHeight="1">
      <c r="B37" s="850" t="s">
        <v>548</v>
      </c>
      <c r="C37" s="850"/>
      <c r="F37" s="249"/>
    </row>
    <row r="38" spans="2:14">
      <c r="C38" s="889" t="s">
        <v>533</v>
      </c>
      <c r="D38" s="889"/>
      <c r="E38" s="889"/>
      <c r="F38" s="889"/>
      <c r="G38" s="889" t="s">
        <v>534</v>
      </c>
      <c r="H38" s="889"/>
      <c r="I38" s="889"/>
      <c r="J38" s="889"/>
    </row>
    <row r="39" spans="2:14">
      <c r="B39" s="247" t="s">
        <v>535</v>
      </c>
      <c r="C39" s="306" t="s">
        <v>99</v>
      </c>
      <c r="D39" s="306" t="s">
        <v>319</v>
      </c>
      <c r="E39" s="306" t="s">
        <v>536</v>
      </c>
      <c r="F39" s="306"/>
      <c r="G39" s="306" t="s">
        <v>99</v>
      </c>
      <c r="H39" s="306" t="s">
        <v>537</v>
      </c>
      <c r="I39" s="306" t="s">
        <v>536</v>
      </c>
      <c r="J39" s="247"/>
    </row>
    <row r="40" spans="2:14">
      <c r="B40" s="51" t="s">
        <v>538</v>
      </c>
      <c r="C40" s="546" t="s">
        <v>1001</v>
      </c>
      <c r="D40" s="699">
        <v>9126848889</v>
      </c>
      <c r="E40" s="691" t="s">
        <v>996</v>
      </c>
      <c r="F40" s="890"/>
      <c r="G40" s="546" t="s">
        <v>995</v>
      </c>
      <c r="H40" s="699">
        <v>9099783798.3999996</v>
      </c>
      <c r="I40" s="691" t="s">
        <v>996</v>
      </c>
      <c r="J40" s="890"/>
      <c r="K40" s="696"/>
      <c r="L40" s="689"/>
      <c r="M40" s="697"/>
    </row>
    <row r="41" spans="2:14">
      <c r="B41" s="51" t="s">
        <v>539</v>
      </c>
      <c r="C41" s="546" t="s">
        <v>1002</v>
      </c>
      <c r="D41" s="699">
        <v>1241182135</v>
      </c>
      <c r="E41" s="691" t="s">
        <v>1003</v>
      </c>
      <c r="F41" s="891"/>
      <c r="G41" s="546" t="s">
        <v>997</v>
      </c>
      <c r="H41" s="699">
        <v>2047451354.6400001</v>
      </c>
      <c r="I41" s="691" t="s">
        <v>998</v>
      </c>
      <c r="J41" s="891"/>
      <c r="M41" s="697"/>
      <c r="N41" s="698"/>
    </row>
    <row r="42" spans="2:14">
      <c r="B42" s="51" t="s">
        <v>540</v>
      </c>
      <c r="C42" s="546" t="s">
        <v>1004</v>
      </c>
      <c r="D42" s="699">
        <v>1623933801</v>
      </c>
      <c r="E42" s="691" t="s">
        <v>998</v>
      </c>
      <c r="F42" s="891"/>
      <c r="G42" s="546">
        <v>0.12</v>
      </c>
      <c r="H42" s="699">
        <v>1364967569.76</v>
      </c>
      <c r="I42" s="691">
        <v>2</v>
      </c>
      <c r="J42" s="891"/>
      <c r="M42" s="697"/>
    </row>
    <row r="43" spans="2:14" ht="25">
      <c r="B43" s="51" t="s">
        <v>541</v>
      </c>
      <c r="C43" s="546" t="s">
        <v>1005</v>
      </c>
      <c r="D43" s="699">
        <v>3448995263</v>
      </c>
      <c r="E43" s="691" t="s">
        <v>1000</v>
      </c>
      <c r="F43" s="891"/>
      <c r="G43" s="546" t="s">
        <v>999</v>
      </c>
      <c r="H43" s="699">
        <v>3412418924.4000001</v>
      </c>
      <c r="I43" s="691" t="s">
        <v>1000</v>
      </c>
      <c r="J43" s="891"/>
      <c r="M43" s="697"/>
    </row>
    <row r="44" spans="2:14" ht="25">
      <c r="B44" s="51" t="s">
        <v>543</v>
      </c>
      <c r="C44" s="546" t="s">
        <v>1006</v>
      </c>
      <c r="D44" s="699">
        <v>1935923811</v>
      </c>
      <c r="E44" s="691" t="s">
        <v>998</v>
      </c>
      <c r="F44" s="891"/>
      <c r="G44" s="546">
        <v>0.1</v>
      </c>
      <c r="H44" s="699">
        <v>1137472974.8</v>
      </c>
      <c r="I44" s="691">
        <v>2</v>
      </c>
      <c r="J44" s="891"/>
      <c r="M44" s="697"/>
    </row>
    <row r="45" spans="2:14">
      <c r="B45" s="67" t="s">
        <v>544</v>
      </c>
      <c r="C45" s="692"/>
      <c r="D45" s="765"/>
      <c r="E45" s="690"/>
      <c r="F45" s="891"/>
      <c r="G45" s="692"/>
      <c r="H45" s="699"/>
      <c r="I45" s="690"/>
      <c r="J45" s="891"/>
    </row>
    <row r="46" spans="2:14" ht="25">
      <c r="B46" s="51" t="s">
        <v>545</v>
      </c>
      <c r="C46" s="546" t="s">
        <v>1007</v>
      </c>
      <c r="D46" s="699">
        <v>746824689</v>
      </c>
      <c r="E46" s="691" t="s">
        <v>998</v>
      </c>
      <c r="F46" s="891"/>
      <c r="G46" s="546">
        <v>0.05</v>
      </c>
      <c r="H46" s="699">
        <v>568736487.39999998</v>
      </c>
      <c r="I46" s="691">
        <v>2</v>
      </c>
      <c r="J46" s="891"/>
    </row>
    <row r="47" spans="2:14" ht="25.5" thickBot="1">
      <c r="B47" s="58" t="s">
        <v>546</v>
      </c>
      <c r="C47" s="693" t="s">
        <v>1008</v>
      </c>
      <c r="D47" s="730">
        <v>327152322</v>
      </c>
      <c r="E47" s="695" t="s">
        <v>998</v>
      </c>
      <c r="F47" s="892"/>
      <c r="G47" s="693">
        <v>0.02</v>
      </c>
      <c r="H47" s="730">
        <v>227494594.96000001</v>
      </c>
      <c r="I47" s="694">
        <v>2</v>
      </c>
      <c r="J47" s="892"/>
    </row>
  </sheetData>
  <sheetProtection algorithmName="SHA-512" hashValue="dhRtombi6c9o7aTGBBUBLFXbzMdm5AhG21HqgI7k62grVjkILLloA0etnGbhjYYo3GOMyd+TujATbqYVglMjRw==" saltValue="cYeDxCkjm3RVtaFm3l//1g==" spinCount="100000" sheet="1" objects="1" scenarios="1"/>
  <mergeCells count="25">
    <mergeCell ref="G26:J26"/>
    <mergeCell ref="B4:C4"/>
    <mergeCell ref="B5:C5"/>
    <mergeCell ref="D6:E6"/>
    <mergeCell ref="F6:G6"/>
    <mergeCell ref="G14:J14"/>
    <mergeCell ref="C14:F14"/>
    <mergeCell ref="B6:C6"/>
    <mergeCell ref="B13:C13"/>
    <mergeCell ref="C38:F38"/>
    <mergeCell ref="G38:J38"/>
    <mergeCell ref="F40:F47"/>
    <mergeCell ref="J40:J47"/>
    <mergeCell ref="E7:G7"/>
    <mergeCell ref="E8:G8"/>
    <mergeCell ref="E9:G9"/>
    <mergeCell ref="E10:G10"/>
    <mergeCell ref="E11:G11"/>
    <mergeCell ref="B25:C25"/>
    <mergeCell ref="F16:F23"/>
    <mergeCell ref="J16:J23"/>
    <mergeCell ref="F28:F35"/>
    <mergeCell ref="J28:J35"/>
    <mergeCell ref="B37:C37"/>
    <mergeCell ref="C26:F26"/>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82612-BE25-4BD0-A253-AB017D7CC262}">
  <sheetPr>
    <tabColor theme="9" tint="0.59999389629810485"/>
    <pageSetUpPr fitToPage="1"/>
  </sheetPr>
  <dimension ref="B1:O38"/>
  <sheetViews>
    <sheetView zoomScaleNormal="100" zoomScaleSheetLayoutView="100" workbookViewId="0"/>
  </sheetViews>
  <sheetFormatPr defaultRowHeight="12.5"/>
  <cols>
    <col min="1" max="1" width="5" customWidth="1"/>
    <col min="2" max="4" width="33.3984375" customWidth="1"/>
    <col min="5" max="5" width="23.3984375" customWidth="1"/>
    <col min="6" max="6" width="10.8984375" customWidth="1"/>
    <col min="7" max="7" width="9.8984375" customWidth="1"/>
    <col min="8" max="9" width="13.09765625" customWidth="1"/>
    <col min="10" max="10" width="3.59765625" customWidth="1"/>
    <col min="11" max="11" width="11.09765625" customWidth="1"/>
    <col min="12" max="12" width="15.09765625" customWidth="1"/>
    <col min="13" max="13" width="5.09765625" customWidth="1"/>
    <col min="14" max="14" width="11.09765625" customWidth="1"/>
  </cols>
  <sheetData>
    <row r="1" spans="2:15" ht="13.4" customHeight="1">
      <c r="F1" s="178"/>
      <c r="G1" s="404" t="s">
        <v>82</v>
      </c>
    </row>
    <row r="2" spans="2:15" ht="63" customHeight="1">
      <c r="E2" s="48"/>
    </row>
    <row r="4" spans="2:15" ht="21">
      <c r="B4" s="903" t="s">
        <v>19</v>
      </c>
      <c r="C4" s="903"/>
      <c r="D4" s="22"/>
      <c r="E4" s="22"/>
      <c r="F4" s="22"/>
      <c r="G4" s="22"/>
      <c r="H4" s="22"/>
      <c r="I4" s="22"/>
      <c r="J4" s="22"/>
      <c r="K4" s="22"/>
    </row>
    <row r="5" spans="2:15" ht="15.5">
      <c r="B5" s="105"/>
      <c r="C5" s="22"/>
      <c r="D5" s="22"/>
      <c r="E5" s="22"/>
      <c r="F5" s="22"/>
      <c r="G5" s="22"/>
      <c r="H5" s="22"/>
      <c r="I5" s="22"/>
      <c r="J5" s="22"/>
      <c r="K5" s="22"/>
    </row>
    <row r="6" spans="2:15" ht="14.15" customHeight="1">
      <c r="B6" s="782" t="s">
        <v>549</v>
      </c>
      <c r="C6" s="782"/>
      <c r="D6" s="782"/>
      <c r="E6" s="782"/>
      <c r="F6" s="195"/>
      <c r="G6" s="195"/>
      <c r="H6" s="195"/>
      <c r="I6" s="195"/>
      <c r="J6" s="195"/>
      <c r="K6" s="195"/>
      <c r="L6" s="195"/>
      <c r="M6" s="195"/>
    </row>
    <row r="7" spans="2:15">
      <c r="K7" s="103"/>
    </row>
    <row r="8" spans="2:15" ht="5.5" customHeight="1">
      <c r="B8" s="782"/>
      <c r="C8" s="782"/>
      <c r="D8" s="782"/>
      <c r="E8" s="782"/>
      <c r="J8" s="165"/>
      <c r="K8" s="165"/>
      <c r="L8" s="165"/>
      <c r="M8" s="165"/>
      <c r="N8" s="165"/>
      <c r="O8" s="165"/>
    </row>
    <row r="9" spans="2:15" ht="14.15" customHeight="1">
      <c r="B9" s="883" t="s">
        <v>1066</v>
      </c>
      <c r="C9" s="883"/>
      <c r="D9" s="883"/>
      <c r="E9" s="883"/>
    </row>
    <row r="10" spans="2:15" ht="14.15" customHeight="1">
      <c r="B10" s="883" t="s">
        <v>550</v>
      </c>
      <c r="C10" s="883"/>
      <c r="D10" s="883"/>
      <c r="E10" s="883"/>
    </row>
    <row r="11" spans="2:15" ht="14.15" customHeight="1">
      <c r="B11" s="883" t="s">
        <v>1065</v>
      </c>
      <c r="C11" s="883"/>
      <c r="D11" s="883"/>
      <c r="E11" s="883"/>
    </row>
    <row r="12" spans="2:15" ht="14.15" customHeight="1">
      <c r="B12" s="883" t="s">
        <v>1067</v>
      </c>
      <c r="C12" s="883"/>
      <c r="D12" s="883"/>
      <c r="E12" s="883"/>
    </row>
    <row r="13" spans="2:15" ht="14.15" customHeight="1">
      <c r="B13" s="883" t="s">
        <v>551</v>
      </c>
      <c r="C13" s="883"/>
      <c r="D13" s="883"/>
      <c r="E13" s="883"/>
    </row>
    <row r="14" spans="2:15" ht="14.15" customHeight="1">
      <c r="B14" s="883" t="s">
        <v>1068</v>
      </c>
      <c r="C14" s="883"/>
      <c r="D14" s="883"/>
      <c r="E14" s="883"/>
    </row>
    <row r="15" spans="2:15" ht="14.15" customHeight="1">
      <c r="B15" s="883" t="s">
        <v>552</v>
      </c>
      <c r="C15" s="883"/>
      <c r="D15" s="883"/>
      <c r="E15" s="883"/>
    </row>
    <row r="16" spans="2:15" ht="14.15" customHeight="1">
      <c r="B16" s="883" t="s">
        <v>1069</v>
      </c>
      <c r="C16" s="883"/>
      <c r="D16" s="883"/>
      <c r="E16" s="883"/>
    </row>
    <row r="17" spans="2:13" ht="14.15" customHeight="1">
      <c r="B17" s="883" t="s">
        <v>553</v>
      </c>
      <c r="C17" s="883"/>
      <c r="D17" s="883"/>
      <c r="E17" s="883"/>
    </row>
    <row r="18" spans="2:13" ht="14.15" customHeight="1">
      <c r="B18" s="883" t="s">
        <v>554</v>
      </c>
      <c r="C18" s="883"/>
      <c r="D18" s="883"/>
      <c r="E18" s="883"/>
      <c r="F18" s="100"/>
      <c r="G18" s="100"/>
      <c r="H18" s="100"/>
      <c r="I18" s="100"/>
    </row>
    <row r="19" spans="2:13" ht="14.15" customHeight="1">
      <c r="B19" s="883" t="s">
        <v>1070</v>
      </c>
      <c r="C19" s="883"/>
      <c r="D19" s="883"/>
      <c r="E19" s="883"/>
      <c r="F19" s="100"/>
      <c r="G19" s="100"/>
      <c r="H19" s="100"/>
    </row>
    <row r="20" spans="2:13">
      <c r="B20" s="883" t="s">
        <v>555</v>
      </c>
      <c r="C20" s="883"/>
      <c r="D20" s="883"/>
      <c r="E20" s="883"/>
    </row>
    <row r="21" spans="2:13">
      <c r="B21" s="883" t="s">
        <v>1071</v>
      </c>
      <c r="C21" s="883"/>
      <c r="D21" s="883"/>
      <c r="E21" s="883"/>
      <c r="J21" s="110"/>
      <c r="K21" s="110"/>
      <c r="L21" s="110"/>
      <c r="M21" s="110"/>
    </row>
    <row r="22" spans="2:13" s="129" customFormat="1" ht="12.5" customHeight="1">
      <c r="B22" s="902" t="s">
        <v>1074</v>
      </c>
      <c r="C22" s="902"/>
      <c r="D22" s="902"/>
      <c r="E22" s="902"/>
    </row>
    <row r="23" spans="2:13">
      <c r="B23" s="883" t="s">
        <v>1072</v>
      </c>
      <c r="C23" s="883"/>
      <c r="D23" s="883"/>
      <c r="E23" s="883"/>
      <c r="J23" s="110"/>
      <c r="K23" s="110"/>
      <c r="L23" s="110"/>
      <c r="M23" s="110"/>
    </row>
    <row r="24" spans="2:13">
      <c r="B24" s="883" t="s">
        <v>556</v>
      </c>
      <c r="C24" s="883"/>
      <c r="D24" s="883"/>
      <c r="E24" s="883"/>
    </row>
    <row r="25" spans="2:13">
      <c r="B25" s="883" t="s">
        <v>557</v>
      </c>
      <c r="C25" s="883"/>
      <c r="D25" s="883"/>
      <c r="E25" s="883"/>
    </row>
    <row r="26" spans="2:13">
      <c r="B26" s="883" t="s">
        <v>1073</v>
      </c>
      <c r="C26" s="883"/>
      <c r="D26" s="883"/>
      <c r="E26" s="883"/>
    </row>
    <row r="27" spans="2:13" s="129" customFormat="1" ht="12.65" customHeight="1">
      <c r="B27" s="883" t="s">
        <v>558</v>
      </c>
      <c r="C27" s="883"/>
      <c r="D27" s="883"/>
      <c r="E27" s="883"/>
    </row>
    <row r="28" spans="2:13" s="129" customFormat="1" ht="12.5" customHeight="1">
      <c r="B28" s="883" t="s">
        <v>559</v>
      </c>
      <c r="C28" s="883"/>
      <c r="D28" s="883"/>
      <c r="E28" s="883"/>
    </row>
    <row r="29" spans="2:13" s="129" customFormat="1">
      <c r="B29" s="902" t="s">
        <v>560</v>
      </c>
      <c r="C29" s="902"/>
      <c r="D29" s="902"/>
      <c r="E29" s="902"/>
    </row>
    <row r="30" spans="2:13" s="129" customFormat="1">
      <c r="B30" s="902" t="s">
        <v>561</v>
      </c>
      <c r="C30" s="902"/>
      <c r="D30" s="902"/>
      <c r="E30" s="902"/>
    </row>
    <row r="31" spans="2:13" s="129" customFormat="1">
      <c r="B31" s="902" t="s">
        <v>909</v>
      </c>
      <c r="C31" s="902"/>
      <c r="D31" s="902"/>
      <c r="E31" s="902"/>
    </row>
    <row r="32" spans="2:13" s="129" customFormat="1" ht="12.5" customHeight="1">
      <c r="B32" s="902" t="s">
        <v>910</v>
      </c>
      <c r="C32" s="902"/>
      <c r="D32" s="902"/>
      <c r="E32" s="902"/>
    </row>
    <row r="33" spans="2:5" s="129" customFormat="1" ht="12.5" customHeight="1">
      <c r="B33" s="902" t="s">
        <v>911</v>
      </c>
      <c r="C33" s="902"/>
      <c r="D33" s="902"/>
      <c r="E33" s="902"/>
    </row>
    <row r="34" spans="2:5" s="129" customFormat="1" ht="12.5" customHeight="1">
      <c r="B34" s="902" t="s">
        <v>1075</v>
      </c>
      <c r="C34" s="902"/>
      <c r="D34" s="902"/>
      <c r="E34" s="902"/>
    </row>
    <row r="35" spans="2:5" s="129" customFormat="1" ht="12.5" customHeight="1">
      <c r="B35" s="902" t="s">
        <v>868</v>
      </c>
      <c r="C35" s="902"/>
      <c r="D35" s="902"/>
      <c r="E35" s="902"/>
    </row>
    <row r="36" spans="2:5" s="129" customFormat="1" ht="12.5" customHeight="1">
      <c r="B36" s="902" t="s">
        <v>1149</v>
      </c>
      <c r="C36" s="902"/>
      <c r="D36" s="902"/>
      <c r="E36" s="902"/>
    </row>
    <row r="37" spans="2:5">
      <c r="B37" s="902" t="s">
        <v>1147</v>
      </c>
      <c r="C37" s="902"/>
      <c r="D37" s="902"/>
      <c r="E37" s="902"/>
    </row>
    <row r="38" spans="2:5">
      <c r="B38" s="902" t="s">
        <v>1148</v>
      </c>
      <c r="C38" s="902"/>
      <c r="D38" s="902"/>
      <c r="E38" s="902"/>
    </row>
  </sheetData>
  <sheetProtection algorithmName="SHA-512" hashValue="xn/4ZOa82OZ9JCDMbm0qUhOV6S+ltseA4bHTdriskV0oxVESU3CZioNJnn2p9c2LNpuqUWOVTovRumNBUDJFtw==" saltValue="DNX42AhRk/vFprl1Odkxxg==" spinCount="100000" sheet="1" objects="1" scenarios="1"/>
  <mergeCells count="33">
    <mergeCell ref="B16:E16"/>
    <mergeCell ref="B17:E17"/>
    <mergeCell ref="B18:E18"/>
    <mergeCell ref="B4:C4"/>
    <mergeCell ref="B12:E12"/>
    <mergeCell ref="B13:E13"/>
    <mergeCell ref="B8:E8"/>
    <mergeCell ref="B6:E6"/>
    <mergeCell ref="B9:E9"/>
    <mergeCell ref="B10:E10"/>
    <mergeCell ref="B11:E11"/>
    <mergeCell ref="B28:E28"/>
    <mergeCell ref="B27:E27"/>
    <mergeCell ref="B26:E26"/>
    <mergeCell ref="B25:E25"/>
    <mergeCell ref="B23:E23"/>
    <mergeCell ref="B24:E24"/>
    <mergeCell ref="B19:E19"/>
    <mergeCell ref="B14:E14"/>
    <mergeCell ref="B15:E15"/>
    <mergeCell ref="B38:E38"/>
    <mergeCell ref="B29:E29"/>
    <mergeCell ref="B30:E30"/>
    <mergeCell ref="B31:E31"/>
    <mergeCell ref="B33:E33"/>
    <mergeCell ref="B32:E32"/>
    <mergeCell ref="B36:E36"/>
    <mergeCell ref="B37:E37"/>
    <mergeCell ref="B34:E34"/>
    <mergeCell ref="B22:E22"/>
    <mergeCell ref="B35:E35"/>
    <mergeCell ref="B20:E20"/>
    <mergeCell ref="B21:E21"/>
  </mergeCells>
  <pageMargins left="0.25" right="0.25" top="0.75" bottom="0.75" header="0.3" footer="0.3"/>
  <pageSetup paperSize="8" orientation="landscape" horizontalDpi="1200" verticalDpi="1200" r:id="rId1"/>
  <headerFooter>
    <oddFooter>&amp;L&amp;1#&amp;"Calibri"&amp;7&amp;K000000C2 General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64DBD-9ED0-42BA-A6E9-5E625E997F49}">
  <sheetPr>
    <tabColor theme="3"/>
  </sheetPr>
  <dimension ref="A1:G25"/>
  <sheetViews>
    <sheetView view="pageBreakPreview" zoomScaleNormal="100" zoomScaleSheetLayoutView="100" workbookViewId="0">
      <selection activeCell="B25" sqref="B25:G25"/>
    </sheetView>
  </sheetViews>
  <sheetFormatPr defaultColWidth="8.8984375" defaultRowHeight="12.5"/>
  <sheetData>
    <row r="1" spans="1:3">
      <c r="A1" s="56"/>
    </row>
    <row r="11" spans="1:3">
      <c r="C11" s="26"/>
    </row>
    <row r="20" spans="2:7">
      <c r="B20" s="818" t="s">
        <v>22</v>
      </c>
      <c r="C20" s="818"/>
      <c r="D20" s="818"/>
      <c r="E20" s="818"/>
      <c r="F20" s="818"/>
      <c r="G20" s="818"/>
    </row>
    <row r="21" spans="2:7">
      <c r="B21" s="818" t="s">
        <v>23</v>
      </c>
      <c r="C21" s="818"/>
      <c r="D21" s="818"/>
      <c r="E21" s="818"/>
      <c r="F21" s="818"/>
      <c r="G21" s="818"/>
    </row>
    <row r="22" spans="2:7">
      <c r="B22" s="818" t="s">
        <v>24</v>
      </c>
      <c r="C22" s="818"/>
      <c r="D22" s="818"/>
      <c r="E22" s="818"/>
      <c r="F22" s="818"/>
      <c r="G22" s="818"/>
    </row>
    <row r="23" spans="2:7">
      <c r="B23" s="818" t="s">
        <v>25</v>
      </c>
      <c r="C23" s="818"/>
      <c r="D23" s="818"/>
      <c r="E23" s="818"/>
      <c r="F23" s="818"/>
      <c r="G23" s="818"/>
    </row>
    <row r="24" spans="2:7">
      <c r="B24" s="818" t="s">
        <v>26</v>
      </c>
      <c r="C24" s="818"/>
      <c r="D24" s="818"/>
      <c r="E24" s="818"/>
      <c r="F24" s="818"/>
      <c r="G24" s="818"/>
    </row>
    <row r="25" spans="2:7">
      <c r="B25" s="818" t="s">
        <v>27</v>
      </c>
      <c r="C25" s="818"/>
      <c r="D25" s="818"/>
      <c r="E25" s="818"/>
      <c r="F25" s="818"/>
      <c r="G25" s="818"/>
    </row>
  </sheetData>
  <sheetProtection algorithmName="SHA-512" hashValue="jCFunt1rKA2H8o1nCuyZIMdV2cTkzxnS40c9o5ReMPUpSqJk5dJbH/tj3mHr7L/DQn9ZJHkxOAL2d1iZNtJCCg==" saltValue="Dku1MV4N7Yf/e3O/abje9w==" spinCount="100000" sheet="1" objects="1" scenarios="1"/>
  <mergeCells count="6">
    <mergeCell ref="B25:G25"/>
    <mergeCell ref="B20:G20"/>
    <mergeCell ref="B21:G21"/>
    <mergeCell ref="B22:G22"/>
    <mergeCell ref="B23:G23"/>
    <mergeCell ref="B24:G24"/>
  </mergeCells>
  <hyperlinks>
    <hyperlink ref="B20" location="'Data security &amp; client privacy'!A1" display="Hyperlink" xr:uid="{D5923AA8-1E56-4361-B448-9598070E7B81}"/>
    <hyperlink ref="B21" location="Compliance!A1" display="Compliance" xr:uid="{E3DFC185-D4CA-4CDF-B73F-B70E3E9180CB}"/>
    <hyperlink ref="B22" location="Ethics!A1" display="Ethics" xr:uid="{4C415E96-B43C-4340-8B77-0D7FF8B90986}"/>
    <hyperlink ref="B23" location="OHS!A1" display="OHS" xr:uid="{1A8A3C6E-4BE1-420A-885C-404776ACF0FD}"/>
    <hyperlink ref="B24" location="'Product governance'!A1" display="Product governance" xr:uid="{96251E6C-9276-4997-8A2B-797071AF1D6F}"/>
    <hyperlink ref="B25" location="'Policies and frameworks'!A1" display="Policies and frameworks" xr:uid="{5D799290-FCAC-4631-B117-A1BA02B4CF95}"/>
  </hyperlinks>
  <pageMargins left="0.7" right="0.7" top="0.75" bottom="0.75" header="0.3" footer="0.3"/>
  <pageSetup paperSize="9" orientation="portrait" r:id="rId1"/>
  <headerFooter>
    <oddFooter>&amp;L&amp;1#&amp;"Calibri"&amp;7&amp;K000000C2 General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78A24-7706-4E42-9899-BE1A311CF207}">
  <sheetPr>
    <tabColor theme="9" tint="0.59999389629810485"/>
    <pageSetUpPr fitToPage="1"/>
  </sheetPr>
  <dimension ref="B1:R60"/>
  <sheetViews>
    <sheetView zoomScaleNormal="100" workbookViewId="0">
      <selection activeCell="H8" sqref="H8"/>
    </sheetView>
  </sheetViews>
  <sheetFormatPr defaultRowHeight="12.5"/>
  <cols>
    <col min="1" max="1" width="5" customWidth="1"/>
    <col min="2" max="2" width="65.796875" customWidth="1"/>
    <col min="3" max="3" width="12.69921875" style="232" customWidth="1"/>
    <col min="4" max="7" width="12.69921875" customWidth="1"/>
    <col min="8" max="8" width="15.296875" customWidth="1"/>
    <col min="9" max="9" width="13.3984375" customWidth="1"/>
    <col min="11" max="11" width="12.09765625" customWidth="1"/>
    <col min="15" max="15" width="6.8984375" customWidth="1"/>
    <col min="16" max="16" width="15.59765625" customWidth="1"/>
  </cols>
  <sheetData>
    <row r="1" spans="2:18" ht="13.4" customHeight="1">
      <c r="F1" s="178"/>
      <c r="G1" s="404" t="s">
        <v>82</v>
      </c>
    </row>
    <row r="2" spans="2:18" ht="64.400000000000006" customHeight="1">
      <c r="D2" s="110"/>
    </row>
    <row r="4" spans="2:18" ht="24.75" customHeight="1">
      <c r="B4" s="18" t="s">
        <v>1182</v>
      </c>
      <c r="C4" s="478"/>
      <c r="D4" s="20"/>
      <c r="E4" s="20"/>
      <c r="F4" s="20"/>
      <c r="G4" s="110"/>
      <c r="H4" s="110"/>
      <c r="I4" s="110"/>
      <c r="J4" s="110"/>
      <c r="K4" s="110"/>
      <c r="L4" s="110"/>
      <c r="M4" s="21"/>
      <c r="N4" s="21"/>
      <c r="O4" s="21"/>
      <c r="P4" s="21"/>
      <c r="Q4" s="21"/>
      <c r="R4" s="21"/>
    </row>
    <row r="5" spans="2:18">
      <c r="B5" s="110"/>
      <c r="C5" s="471"/>
      <c r="D5" s="110"/>
      <c r="E5" s="110"/>
      <c r="F5" s="110"/>
      <c r="G5" s="110"/>
      <c r="H5" s="110"/>
      <c r="I5" s="110"/>
      <c r="J5" s="110"/>
      <c r="K5" s="110"/>
      <c r="L5" s="110"/>
      <c r="M5" s="110"/>
      <c r="N5" s="110"/>
      <c r="O5" s="110"/>
      <c r="P5" s="110"/>
      <c r="Q5" s="110"/>
    </row>
    <row r="6" spans="2:18" ht="18.5">
      <c r="B6" s="111" t="s">
        <v>562</v>
      </c>
      <c r="C6" s="471"/>
      <c r="D6" s="110"/>
      <c r="E6" s="110"/>
      <c r="F6" s="110"/>
      <c r="G6" s="110"/>
      <c r="H6" s="110"/>
      <c r="I6" s="110"/>
      <c r="J6" s="110"/>
      <c r="K6" s="110"/>
      <c r="L6" s="110"/>
      <c r="M6" s="110"/>
      <c r="N6" s="110"/>
      <c r="O6" s="110"/>
      <c r="P6" s="110"/>
      <c r="Q6" s="110"/>
    </row>
    <row r="7" spans="2:18" ht="15.5">
      <c r="B7" s="113" t="s">
        <v>563</v>
      </c>
      <c r="C7" s="471"/>
      <c r="D7" s="110"/>
      <c r="E7" s="110"/>
      <c r="F7" s="110"/>
      <c r="G7" s="110"/>
      <c r="H7" s="110"/>
      <c r="I7" s="110"/>
      <c r="J7" s="110"/>
      <c r="K7" s="110"/>
      <c r="L7" s="110"/>
      <c r="M7" s="110"/>
      <c r="N7" s="110"/>
      <c r="O7" s="110"/>
      <c r="P7" s="110"/>
      <c r="Q7" s="110"/>
    </row>
    <row r="8" spans="2:18" ht="194.5" customHeight="1">
      <c r="B8" s="854" t="s">
        <v>1159</v>
      </c>
      <c r="C8" s="854"/>
      <c r="D8" s="854"/>
      <c r="E8" s="854"/>
      <c r="F8" s="110"/>
      <c r="G8" s="110"/>
      <c r="H8" s="110"/>
      <c r="I8" s="110"/>
      <c r="J8" s="110"/>
      <c r="K8" s="110"/>
      <c r="L8" s="110"/>
      <c r="M8" s="110"/>
      <c r="N8" s="110"/>
      <c r="O8" s="110"/>
      <c r="P8" s="110"/>
      <c r="Q8" s="293"/>
    </row>
    <row r="9" spans="2:18" ht="21">
      <c r="B9" s="413" t="s">
        <v>124</v>
      </c>
      <c r="C9" s="471"/>
      <c r="D9" s="110"/>
      <c r="E9" s="110"/>
      <c r="F9" s="110"/>
      <c r="G9" s="110"/>
      <c r="H9" s="110"/>
      <c r="J9" s="110"/>
      <c r="K9" s="110"/>
      <c r="L9" s="110"/>
      <c r="M9" s="110"/>
      <c r="N9" s="110"/>
      <c r="O9" s="110"/>
      <c r="P9" s="110"/>
      <c r="Q9" s="110"/>
    </row>
    <row r="10" spans="2:18">
      <c r="B10" s="82"/>
      <c r="C10" s="479">
        <v>2024</v>
      </c>
      <c r="D10" s="170">
        <v>2023</v>
      </c>
      <c r="E10" s="170">
        <v>2022</v>
      </c>
      <c r="F10" s="170">
        <v>2021</v>
      </c>
      <c r="G10" s="170">
        <v>2020</v>
      </c>
    </row>
    <row r="11" spans="2:18" ht="12.65" customHeight="1">
      <c r="B11" s="67" t="s">
        <v>981</v>
      </c>
      <c r="C11" s="480"/>
      <c r="D11" s="67"/>
      <c r="E11" s="67"/>
      <c r="F11" s="67"/>
      <c r="G11" s="67"/>
    </row>
    <row r="12" spans="2:18" ht="25" customHeight="1">
      <c r="B12" s="226" t="s">
        <v>979</v>
      </c>
      <c r="C12" s="419">
        <v>5</v>
      </c>
      <c r="D12" s="363" t="s">
        <v>131</v>
      </c>
      <c r="E12" s="363" t="s">
        <v>131</v>
      </c>
      <c r="F12" s="363" t="s">
        <v>131</v>
      </c>
      <c r="G12" s="61" t="s">
        <v>131</v>
      </c>
    </row>
    <row r="13" spans="2:18" ht="12" customHeight="1">
      <c r="B13" s="415" t="s">
        <v>566</v>
      </c>
      <c r="C13" s="419">
        <v>0</v>
      </c>
      <c r="D13" s="363" t="s">
        <v>131</v>
      </c>
      <c r="E13" s="363" t="s">
        <v>131</v>
      </c>
      <c r="F13" s="363" t="s">
        <v>131</v>
      </c>
      <c r="G13" s="61" t="s">
        <v>131</v>
      </c>
    </row>
    <row r="14" spans="2:18" ht="13.5" customHeight="1">
      <c r="B14" s="440" t="s">
        <v>567</v>
      </c>
      <c r="C14" s="419">
        <v>5</v>
      </c>
      <c r="D14" s="363" t="s">
        <v>131</v>
      </c>
      <c r="E14" s="363" t="s">
        <v>131</v>
      </c>
      <c r="F14" s="363" t="s">
        <v>131</v>
      </c>
      <c r="G14" s="61" t="s">
        <v>131</v>
      </c>
      <c r="H14" s="686"/>
    </row>
    <row r="15" spans="2:18" ht="12.65" customHeight="1">
      <c r="B15" s="297" t="s">
        <v>978</v>
      </c>
      <c r="C15" s="419">
        <v>22</v>
      </c>
      <c r="D15" s="363">
        <v>36</v>
      </c>
      <c r="E15" s="363">
        <v>48</v>
      </c>
      <c r="F15" s="363">
        <v>14</v>
      </c>
      <c r="G15" s="61" t="s">
        <v>565</v>
      </c>
    </row>
    <row r="16" spans="2:18" ht="25" customHeight="1">
      <c r="B16" s="297" t="s">
        <v>568</v>
      </c>
      <c r="C16" s="419" t="s">
        <v>569</v>
      </c>
      <c r="D16" s="363" t="s">
        <v>569</v>
      </c>
      <c r="E16" s="363" t="s">
        <v>569</v>
      </c>
      <c r="F16" s="363" t="s">
        <v>569</v>
      </c>
      <c r="G16" s="61" t="s">
        <v>569</v>
      </c>
    </row>
    <row r="17" spans="2:18" ht="12.65" customHeight="1">
      <c r="B17" s="409" t="s">
        <v>871</v>
      </c>
      <c r="C17" s="481"/>
      <c r="D17" s="410"/>
      <c r="E17" s="410"/>
      <c r="F17" s="410"/>
      <c r="G17" s="410"/>
      <c r="I17" s="110"/>
    </row>
    <row r="18" spans="2:18" ht="12.65" customHeight="1">
      <c r="B18" s="297" t="s">
        <v>980</v>
      </c>
      <c r="C18" s="561">
        <v>8045</v>
      </c>
      <c r="D18" s="362">
        <v>8105</v>
      </c>
      <c r="E18" s="363" t="s">
        <v>131</v>
      </c>
      <c r="F18" s="363" t="s">
        <v>131</v>
      </c>
      <c r="G18" s="61" t="s">
        <v>131</v>
      </c>
      <c r="I18" s="110"/>
    </row>
    <row r="19" spans="2:18" ht="13.5" customHeight="1" thickBot="1">
      <c r="B19" s="395" t="s">
        <v>570</v>
      </c>
      <c r="C19" s="564">
        <v>9738</v>
      </c>
      <c r="D19" s="393" t="s">
        <v>131</v>
      </c>
      <c r="E19" s="393" t="s">
        <v>131</v>
      </c>
      <c r="F19" s="393" t="s">
        <v>131</v>
      </c>
      <c r="G19" s="361" t="s">
        <v>131</v>
      </c>
      <c r="I19" s="110"/>
      <c r="J19" s="110"/>
      <c r="K19" s="110"/>
      <c r="L19" s="110"/>
      <c r="M19" s="110"/>
      <c r="N19" s="110"/>
      <c r="O19" s="110"/>
      <c r="P19" s="110"/>
      <c r="Q19" s="110"/>
      <c r="R19" s="110"/>
    </row>
    <row r="20" spans="2:18" ht="13" customHeight="1">
      <c r="B20" s="904" t="s">
        <v>1076</v>
      </c>
      <c r="C20" s="905"/>
      <c r="D20" s="905"/>
      <c r="E20" s="905"/>
      <c r="F20" s="905"/>
      <c r="G20" s="905"/>
      <c r="I20" s="110"/>
      <c r="J20" s="110"/>
      <c r="K20" s="110"/>
      <c r="L20" s="110"/>
      <c r="M20" s="110"/>
      <c r="N20" s="110"/>
      <c r="O20" s="110"/>
      <c r="P20" s="110"/>
      <c r="Q20" s="110"/>
      <c r="R20" s="110"/>
    </row>
    <row r="21" spans="2:18" ht="25" customHeight="1">
      <c r="B21" s="782" t="s">
        <v>1077</v>
      </c>
      <c r="C21" s="782"/>
      <c r="D21" s="782"/>
      <c r="E21" s="782"/>
      <c r="F21" s="110"/>
      <c r="G21" s="110"/>
      <c r="I21" s="110"/>
      <c r="J21" s="110"/>
      <c r="K21" s="110"/>
      <c r="L21" s="110"/>
      <c r="M21" s="110"/>
      <c r="N21" s="110"/>
      <c r="O21" s="110"/>
      <c r="P21" s="110"/>
      <c r="Q21" s="110"/>
      <c r="R21" s="110"/>
    </row>
    <row r="22" spans="2:18" ht="21">
      <c r="B22" s="413" t="s">
        <v>190</v>
      </c>
      <c r="C22" s="471"/>
      <c r="D22" s="110"/>
      <c r="E22" s="110"/>
      <c r="F22" s="110"/>
      <c r="G22" s="110"/>
      <c r="H22" s="110"/>
      <c r="J22" s="110"/>
      <c r="K22" s="110"/>
      <c r="L22" s="110"/>
      <c r="M22" s="110"/>
      <c r="N22" s="110"/>
      <c r="O22" s="110"/>
      <c r="P22" s="110"/>
      <c r="Q22" s="110"/>
    </row>
    <row r="23" spans="2:18">
      <c r="B23" s="82" t="s">
        <v>564</v>
      </c>
      <c r="C23" s="479">
        <v>2024</v>
      </c>
      <c r="D23" s="170">
        <v>2023</v>
      </c>
      <c r="E23" s="170">
        <v>2022</v>
      </c>
      <c r="F23" s="170">
        <v>2021</v>
      </c>
      <c r="G23" s="170">
        <v>2020</v>
      </c>
    </row>
    <row r="24" spans="2:18">
      <c r="B24" s="409" t="s">
        <v>871</v>
      </c>
      <c r="C24" s="481"/>
      <c r="D24" s="410"/>
      <c r="E24" s="410"/>
      <c r="F24" s="410"/>
      <c r="G24" s="410"/>
    </row>
    <row r="25" spans="2:18" ht="33.5" customHeight="1" thickBot="1">
      <c r="B25" s="395" t="s">
        <v>962</v>
      </c>
      <c r="C25" s="564">
        <v>3099</v>
      </c>
      <c r="D25" s="222">
        <v>3011</v>
      </c>
      <c r="E25" s="222">
        <v>2644</v>
      </c>
      <c r="F25" s="408" t="s">
        <v>131</v>
      </c>
      <c r="G25" s="361" t="s">
        <v>131</v>
      </c>
    </row>
    <row r="26" spans="2:18">
      <c r="B26" s="110"/>
      <c r="C26" s="471"/>
      <c r="D26" s="110"/>
      <c r="E26" s="110"/>
      <c r="F26" s="110"/>
      <c r="G26" s="110"/>
      <c r="H26" s="110"/>
      <c r="I26" s="110"/>
      <c r="J26" s="110"/>
      <c r="K26" s="110"/>
      <c r="L26" s="110"/>
      <c r="M26" s="110"/>
      <c r="N26" s="110"/>
      <c r="O26" s="110"/>
      <c r="P26" s="110"/>
      <c r="Q26" s="110"/>
      <c r="R26" s="110"/>
    </row>
    <row r="27" spans="2:18">
      <c r="B27" s="110"/>
      <c r="C27" s="471"/>
      <c r="D27" s="110"/>
      <c r="E27" s="110"/>
      <c r="F27" s="110"/>
      <c r="G27" s="110"/>
      <c r="H27" s="110"/>
      <c r="I27" s="110"/>
      <c r="J27" s="110"/>
      <c r="K27" s="110"/>
      <c r="L27" s="110"/>
      <c r="M27" s="110"/>
      <c r="N27" s="110"/>
      <c r="O27" s="110"/>
      <c r="P27" s="110"/>
      <c r="Q27" s="110"/>
      <c r="R27" s="110"/>
    </row>
    <row r="28" spans="2:18">
      <c r="B28" s="110"/>
      <c r="C28" s="471"/>
      <c r="D28" s="110"/>
      <c r="E28" s="110"/>
      <c r="F28" s="110"/>
      <c r="G28" s="110"/>
      <c r="H28" s="110"/>
      <c r="I28" s="110"/>
      <c r="J28" s="110"/>
      <c r="K28" s="110"/>
      <c r="L28" s="110"/>
      <c r="M28" s="110"/>
      <c r="N28" s="110"/>
      <c r="O28" s="110"/>
      <c r="P28" s="110"/>
      <c r="Q28" s="110"/>
      <c r="R28" s="110"/>
    </row>
    <row r="29" spans="2:18">
      <c r="B29" s="110"/>
      <c r="C29" s="471"/>
      <c r="D29" s="110"/>
      <c r="E29" s="110"/>
      <c r="F29" s="110"/>
      <c r="G29" s="110"/>
      <c r="H29" s="110"/>
      <c r="I29" s="110"/>
      <c r="J29" s="110"/>
      <c r="K29" s="110"/>
      <c r="L29" s="110"/>
      <c r="M29" s="110"/>
      <c r="N29" s="110"/>
      <c r="O29" s="110"/>
      <c r="P29" s="110"/>
      <c r="Q29" s="110"/>
      <c r="R29" s="110"/>
    </row>
    <row r="30" spans="2:18">
      <c r="B30" s="110"/>
      <c r="C30" s="471"/>
      <c r="D30" s="110"/>
      <c r="E30" s="110"/>
      <c r="F30" s="110"/>
      <c r="G30" s="110"/>
      <c r="H30" s="110"/>
      <c r="I30" s="110"/>
      <c r="J30" s="110"/>
      <c r="K30" s="110"/>
      <c r="L30" s="110"/>
      <c r="M30" s="110"/>
      <c r="N30" s="110"/>
      <c r="O30" s="110"/>
      <c r="P30" s="110"/>
      <c r="Q30" s="110"/>
      <c r="R30" s="110"/>
    </row>
    <row r="31" spans="2:18">
      <c r="B31" s="110"/>
      <c r="C31" s="471"/>
      <c r="D31" s="110"/>
      <c r="E31" s="110"/>
      <c r="F31" s="110"/>
      <c r="G31" s="110"/>
      <c r="H31" s="110"/>
      <c r="I31" s="110"/>
      <c r="J31" s="110"/>
      <c r="K31" s="110"/>
      <c r="L31" s="110"/>
      <c r="M31" s="110"/>
      <c r="N31" s="110"/>
      <c r="O31" s="110"/>
      <c r="P31" s="110"/>
      <c r="Q31" s="110"/>
      <c r="R31" s="110"/>
    </row>
    <row r="32" spans="2:18">
      <c r="B32" s="110"/>
      <c r="C32" s="471"/>
      <c r="D32" s="110"/>
      <c r="E32" s="110"/>
      <c r="F32" s="110"/>
      <c r="G32" s="110"/>
      <c r="H32" s="110"/>
      <c r="I32" s="110"/>
      <c r="J32" s="110"/>
      <c r="K32" s="110"/>
      <c r="L32" s="110"/>
      <c r="M32" s="110"/>
      <c r="N32" s="110"/>
      <c r="O32" s="110"/>
      <c r="P32" s="110"/>
      <c r="Q32" s="110"/>
      <c r="R32" s="110"/>
    </row>
    <row r="33" spans="2:18">
      <c r="B33" s="110"/>
      <c r="C33" s="471"/>
      <c r="D33" s="110"/>
      <c r="E33" s="110"/>
      <c r="F33" s="110"/>
      <c r="G33" s="110"/>
      <c r="H33" s="110"/>
      <c r="I33" s="110"/>
      <c r="J33" s="110"/>
      <c r="K33" s="110"/>
      <c r="L33" s="110"/>
      <c r="M33" s="110"/>
      <c r="N33" s="110"/>
      <c r="O33" s="110"/>
      <c r="P33" s="110"/>
      <c r="Q33" s="110"/>
      <c r="R33" s="110"/>
    </row>
    <row r="34" spans="2:18">
      <c r="B34" s="110"/>
      <c r="C34" s="471"/>
      <c r="D34" s="110"/>
      <c r="E34" s="110"/>
      <c r="F34" s="110"/>
      <c r="G34" s="110"/>
      <c r="H34" s="110"/>
      <c r="I34" s="110"/>
      <c r="J34" s="110"/>
      <c r="K34" s="110"/>
      <c r="L34" s="110"/>
      <c r="M34" s="110"/>
      <c r="N34" s="110"/>
      <c r="O34" s="110"/>
      <c r="P34" s="110"/>
      <c r="Q34" s="110"/>
      <c r="R34" s="110"/>
    </row>
    <row r="35" spans="2:18">
      <c r="B35" s="110"/>
      <c r="C35" s="471"/>
      <c r="D35" s="110"/>
      <c r="E35" s="110"/>
      <c r="F35" s="110"/>
      <c r="G35" s="110"/>
      <c r="H35" s="110"/>
      <c r="I35" s="110"/>
      <c r="J35" s="110"/>
      <c r="K35" s="110"/>
      <c r="L35" s="110"/>
      <c r="M35" s="110"/>
      <c r="N35" s="110"/>
      <c r="O35" s="110"/>
      <c r="P35" s="110"/>
      <c r="Q35" s="110"/>
      <c r="R35" s="110"/>
    </row>
    <row r="36" spans="2:18">
      <c r="B36" s="110"/>
      <c r="C36" s="471"/>
      <c r="D36" s="110"/>
      <c r="E36" s="110"/>
      <c r="F36" s="110"/>
      <c r="G36" s="110"/>
      <c r="H36" s="110"/>
      <c r="I36" s="110"/>
      <c r="J36" s="110"/>
      <c r="K36" s="110"/>
      <c r="L36" s="110"/>
      <c r="M36" s="110"/>
      <c r="N36" s="110"/>
      <c r="O36" s="110"/>
      <c r="P36" s="110"/>
      <c r="Q36" s="110"/>
      <c r="R36" s="110"/>
    </row>
    <row r="37" spans="2:18">
      <c r="B37" s="110"/>
      <c r="C37" s="471"/>
      <c r="D37" s="110"/>
      <c r="E37" s="110"/>
      <c r="F37" s="110"/>
      <c r="G37" s="110"/>
      <c r="H37" s="110"/>
      <c r="I37" s="110"/>
      <c r="J37" s="110"/>
      <c r="K37" s="110"/>
      <c r="L37" s="110"/>
      <c r="M37" s="110"/>
      <c r="N37" s="110"/>
      <c r="O37" s="110"/>
      <c r="P37" s="110"/>
      <c r="Q37" s="110"/>
      <c r="R37" s="110"/>
    </row>
    <row r="38" spans="2:18">
      <c r="B38" s="110"/>
      <c r="C38" s="471"/>
      <c r="D38" s="110"/>
      <c r="E38" s="110"/>
      <c r="F38" s="110"/>
      <c r="G38" s="110"/>
      <c r="H38" s="110"/>
      <c r="I38" s="110"/>
      <c r="J38" s="110"/>
      <c r="K38" s="110"/>
      <c r="L38" s="110"/>
      <c r="M38" s="110"/>
      <c r="N38" s="110"/>
      <c r="O38" s="110"/>
      <c r="P38" s="110"/>
      <c r="Q38" s="110"/>
      <c r="R38" s="110"/>
    </row>
    <row r="39" spans="2:18">
      <c r="B39" s="110"/>
      <c r="C39" s="471"/>
      <c r="D39" s="110"/>
      <c r="E39" s="110"/>
      <c r="F39" s="110"/>
      <c r="G39" s="110"/>
      <c r="H39" s="110"/>
      <c r="I39" s="110"/>
      <c r="J39" s="110"/>
      <c r="K39" s="110"/>
      <c r="L39" s="110"/>
      <c r="M39" s="110"/>
      <c r="N39" s="110"/>
      <c r="O39" s="110"/>
      <c r="P39" s="110"/>
      <c r="Q39" s="110"/>
      <c r="R39" s="110"/>
    </row>
    <row r="40" spans="2:18">
      <c r="B40" s="110"/>
      <c r="C40" s="471"/>
      <c r="D40" s="110"/>
      <c r="E40" s="110"/>
      <c r="F40" s="110"/>
      <c r="G40" s="110"/>
      <c r="H40" s="110"/>
      <c r="I40" s="110"/>
      <c r="J40" s="110"/>
      <c r="K40" s="110"/>
      <c r="L40" s="110"/>
      <c r="M40" s="110"/>
      <c r="N40" s="110"/>
      <c r="O40" s="110"/>
      <c r="P40" s="110"/>
      <c r="Q40" s="110"/>
      <c r="R40" s="110"/>
    </row>
    <row r="41" spans="2:18">
      <c r="B41" s="110"/>
      <c r="C41" s="471"/>
      <c r="D41" s="110"/>
      <c r="E41" s="110"/>
      <c r="F41" s="110"/>
      <c r="G41" s="110"/>
      <c r="H41" s="110"/>
      <c r="I41" s="110"/>
      <c r="J41" s="110"/>
      <c r="K41" s="110"/>
      <c r="L41" s="110"/>
      <c r="M41" s="110"/>
      <c r="N41" s="110"/>
      <c r="O41" s="110"/>
      <c r="P41" s="110"/>
      <c r="Q41" s="110"/>
      <c r="R41" s="110"/>
    </row>
    <row r="42" spans="2:18">
      <c r="B42" s="110"/>
      <c r="C42" s="471"/>
      <c r="D42" s="110"/>
      <c r="E42" s="110"/>
      <c r="F42" s="110"/>
      <c r="G42" s="110"/>
      <c r="H42" s="110"/>
      <c r="I42" s="110"/>
      <c r="J42" s="110"/>
      <c r="K42" s="110"/>
      <c r="L42" s="110"/>
      <c r="M42" s="110"/>
      <c r="N42" s="110"/>
      <c r="O42" s="110"/>
      <c r="P42" s="110"/>
      <c r="Q42" s="110"/>
      <c r="R42" s="110"/>
    </row>
    <row r="43" spans="2:18">
      <c r="B43" s="110"/>
      <c r="C43" s="471"/>
      <c r="D43" s="110"/>
      <c r="E43" s="110"/>
      <c r="F43" s="110"/>
      <c r="G43" s="110"/>
      <c r="H43" s="110"/>
      <c r="I43" s="110"/>
      <c r="J43" s="110"/>
      <c r="K43" s="110"/>
      <c r="L43" s="110"/>
      <c r="M43" s="110"/>
      <c r="N43" s="110"/>
      <c r="O43" s="110"/>
      <c r="P43" s="110"/>
      <c r="Q43" s="110"/>
      <c r="R43" s="110"/>
    </row>
    <row r="44" spans="2:18">
      <c r="B44" s="110"/>
      <c r="C44" s="471"/>
      <c r="D44" s="110"/>
      <c r="E44" s="110"/>
      <c r="F44" s="110"/>
      <c r="G44" s="110"/>
      <c r="H44" s="110"/>
      <c r="I44" s="110"/>
      <c r="J44" s="110"/>
      <c r="K44" s="110"/>
      <c r="L44" s="110"/>
      <c r="M44" s="110"/>
      <c r="N44" s="110"/>
      <c r="O44" s="110"/>
      <c r="P44" s="110"/>
      <c r="Q44" s="110"/>
      <c r="R44" s="110"/>
    </row>
    <row r="45" spans="2:18">
      <c r="B45" s="110"/>
      <c r="C45" s="471"/>
      <c r="D45" s="110"/>
      <c r="E45" s="110"/>
      <c r="F45" s="110"/>
      <c r="G45" s="110"/>
      <c r="H45" s="110"/>
      <c r="I45" s="110"/>
      <c r="J45" s="110"/>
      <c r="K45" s="110"/>
      <c r="L45" s="110"/>
      <c r="M45" s="110"/>
      <c r="N45" s="110"/>
      <c r="O45" s="110"/>
      <c r="P45" s="110"/>
      <c r="Q45" s="110"/>
      <c r="R45" s="110"/>
    </row>
    <row r="46" spans="2:18">
      <c r="B46" s="110"/>
      <c r="C46" s="471"/>
      <c r="D46" s="110"/>
      <c r="E46" s="110"/>
      <c r="F46" s="110"/>
      <c r="G46" s="110"/>
      <c r="H46" s="110"/>
      <c r="I46" s="110"/>
      <c r="J46" s="110"/>
      <c r="K46" s="110"/>
      <c r="L46" s="110"/>
      <c r="M46" s="110"/>
      <c r="N46" s="110"/>
      <c r="O46" s="110"/>
      <c r="P46" s="110"/>
      <c r="Q46" s="110"/>
      <c r="R46" s="110"/>
    </row>
    <row r="47" spans="2:18">
      <c r="B47" s="110"/>
      <c r="C47" s="471"/>
      <c r="D47" s="110"/>
      <c r="E47" s="110"/>
      <c r="F47" s="110"/>
      <c r="G47" s="110"/>
      <c r="H47" s="110"/>
      <c r="I47" s="110"/>
      <c r="J47" s="110"/>
      <c r="K47" s="110"/>
      <c r="L47" s="110"/>
      <c r="M47" s="110"/>
      <c r="N47" s="110"/>
      <c r="O47" s="110"/>
      <c r="P47" s="110"/>
      <c r="Q47" s="110"/>
      <c r="R47" s="110"/>
    </row>
    <row r="48" spans="2:18">
      <c r="B48" s="110"/>
      <c r="C48" s="471"/>
      <c r="D48" s="110"/>
      <c r="E48" s="110"/>
      <c r="F48" s="110"/>
      <c r="G48" s="110"/>
      <c r="H48" s="110"/>
      <c r="I48" s="110"/>
      <c r="J48" s="110"/>
      <c r="K48" s="110"/>
      <c r="L48" s="110"/>
      <c r="M48" s="110"/>
      <c r="N48" s="110"/>
      <c r="O48" s="110"/>
      <c r="P48" s="110"/>
      <c r="Q48" s="110"/>
      <c r="R48" s="110"/>
    </row>
    <row r="49" spans="2:17">
      <c r="B49" s="110"/>
      <c r="C49" s="471"/>
      <c r="D49" s="110"/>
      <c r="E49" s="110"/>
      <c r="F49" s="110"/>
      <c r="G49" s="110"/>
      <c r="H49" s="110"/>
      <c r="I49" s="110"/>
      <c r="J49" s="110"/>
      <c r="K49" s="110"/>
      <c r="L49" s="110"/>
      <c r="M49" s="110"/>
      <c r="N49" s="110"/>
      <c r="O49" s="110"/>
      <c r="P49" s="110"/>
      <c r="Q49" s="110"/>
    </row>
    <row r="50" spans="2:17">
      <c r="B50" s="110"/>
      <c r="C50" s="471"/>
      <c r="D50" s="110"/>
      <c r="E50" s="110"/>
      <c r="F50" s="110"/>
      <c r="G50" s="110"/>
      <c r="H50" s="110"/>
      <c r="I50" s="110"/>
      <c r="J50" s="110"/>
      <c r="K50" s="110"/>
      <c r="L50" s="110"/>
      <c r="M50" s="110"/>
      <c r="N50" s="110"/>
      <c r="O50" s="110"/>
      <c r="P50" s="110"/>
      <c r="Q50" s="110"/>
    </row>
    <row r="51" spans="2:17">
      <c r="B51" s="110"/>
      <c r="C51" s="471"/>
      <c r="D51" s="110"/>
      <c r="E51" s="110"/>
      <c r="F51" s="110"/>
      <c r="G51" s="110"/>
      <c r="H51" s="110"/>
      <c r="I51" s="110"/>
      <c r="J51" s="110"/>
      <c r="K51" s="110"/>
      <c r="L51" s="110"/>
      <c r="M51" s="110"/>
      <c r="N51" s="110"/>
      <c r="O51" s="110"/>
      <c r="P51" s="110"/>
      <c r="Q51" s="110"/>
    </row>
    <row r="52" spans="2:17">
      <c r="B52" s="110"/>
      <c r="C52" s="471"/>
      <c r="D52" s="110"/>
      <c r="E52" s="110"/>
      <c r="F52" s="110"/>
      <c r="G52" s="110"/>
      <c r="H52" s="110"/>
      <c r="I52" s="110"/>
      <c r="J52" s="110"/>
      <c r="K52" s="110"/>
      <c r="L52" s="110"/>
      <c r="M52" s="110"/>
      <c r="N52" s="110"/>
      <c r="O52" s="110"/>
      <c r="P52" s="110"/>
      <c r="Q52" s="110"/>
    </row>
    <row r="53" spans="2:17">
      <c r="B53" s="110"/>
      <c r="C53" s="471"/>
      <c r="D53" s="110"/>
      <c r="E53" s="110"/>
      <c r="F53" s="110"/>
      <c r="G53" s="110"/>
      <c r="H53" s="110"/>
      <c r="I53" s="110"/>
      <c r="J53" s="110"/>
      <c r="K53" s="110"/>
      <c r="L53" s="110"/>
      <c r="M53" s="110"/>
      <c r="N53" s="110"/>
      <c r="O53" s="110"/>
      <c r="P53" s="110"/>
      <c r="Q53" s="110"/>
    </row>
    <row r="54" spans="2:17">
      <c r="B54" s="110"/>
      <c r="C54" s="471"/>
      <c r="D54" s="110"/>
      <c r="E54" s="110"/>
      <c r="F54" s="110"/>
      <c r="G54" s="110"/>
      <c r="H54" s="110"/>
      <c r="I54" s="110"/>
      <c r="J54" s="110"/>
      <c r="K54" s="110"/>
      <c r="L54" s="110"/>
      <c r="M54" s="110"/>
      <c r="N54" s="110"/>
      <c r="O54" s="110"/>
      <c r="P54" s="110"/>
      <c r="Q54" s="110"/>
    </row>
    <row r="55" spans="2:17">
      <c r="B55" s="110"/>
      <c r="C55" s="471"/>
      <c r="D55" s="110"/>
      <c r="E55" s="110"/>
      <c r="F55" s="110"/>
      <c r="G55" s="110"/>
      <c r="H55" s="110"/>
      <c r="I55" s="110"/>
      <c r="J55" s="110"/>
      <c r="K55" s="110"/>
      <c r="L55" s="110"/>
      <c r="M55" s="110"/>
      <c r="N55" s="110"/>
      <c r="O55" s="110"/>
      <c r="P55" s="110"/>
      <c r="Q55" s="110"/>
    </row>
    <row r="56" spans="2:17">
      <c r="B56" s="110"/>
      <c r="C56" s="471"/>
      <c r="D56" s="110"/>
      <c r="E56" s="110"/>
      <c r="F56" s="110"/>
      <c r="G56" s="110"/>
      <c r="H56" s="110"/>
      <c r="I56" s="110"/>
      <c r="J56" s="110"/>
      <c r="K56" s="110"/>
      <c r="L56" s="110"/>
      <c r="M56" s="110"/>
      <c r="N56" s="110"/>
      <c r="O56" s="110"/>
      <c r="P56" s="110"/>
      <c r="Q56" s="110"/>
    </row>
    <row r="57" spans="2:17">
      <c r="B57" s="110"/>
      <c r="C57" s="471"/>
      <c r="D57" s="110"/>
      <c r="E57" s="110"/>
      <c r="F57" s="110"/>
      <c r="G57" s="110"/>
      <c r="H57" s="110"/>
      <c r="I57" s="110"/>
      <c r="J57" s="110"/>
      <c r="K57" s="110"/>
      <c r="L57" s="110"/>
      <c r="M57" s="110"/>
      <c r="N57" s="110"/>
      <c r="O57" s="110"/>
      <c r="P57" s="110"/>
      <c r="Q57" s="110"/>
    </row>
    <row r="58" spans="2:17">
      <c r="B58" s="110"/>
      <c r="C58" s="471"/>
      <c r="D58" s="110"/>
      <c r="E58" s="110"/>
      <c r="F58" s="110"/>
      <c r="G58" s="110"/>
      <c r="H58" s="110"/>
      <c r="I58" s="110"/>
      <c r="J58" s="110"/>
      <c r="K58" s="110"/>
      <c r="L58" s="110"/>
      <c r="M58" s="110"/>
      <c r="N58" s="110"/>
      <c r="O58" s="110"/>
      <c r="P58" s="110"/>
      <c r="Q58" s="110"/>
    </row>
    <row r="59" spans="2:17">
      <c r="B59" s="110"/>
      <c r="C59" s="471"/>
      <c r="D59" s="110"/>
      <c r="E59" s="110"/>
      <c r="F59" s="110"/>
      <c r="G59" s="110"/>
      <c r="H59" s="110"/>
      <c r="I59" s="110"/>
      <c r="J59" s="110"/>
      <c r="K59" s="110"/>
      <c r="L59" s="110"/>
      <c r="M59" s="110"/>
      <c r="N59" s="110"/>
      <c r="O59" s="110"/>
      <c r="P59" s="110"/>
      <c r="Q59" s="110"/>
    </row>
    <row r="60" spans="2:17">
      <c r="B60" s="110"/>
      <c r="C60" s="471"/>
      <c r="D60" s="110"/>
      <c r="E60" s="110"/>
      <c r="F60" s="110"/>
      <c r="G60" s="110"/>
      <c r="H60" s="110"/>
      <c r="I60" s="110"/>
      <c r="J60" s="110"/>
      <c r="K60" s="110"/>
      <c r="L60" s="110"/>
      <c r="M60" s="110"/>
      <c r="N60" s="110"/>
      <c r="O60" s="110"/>
      <c r="P60" s="110"/>
      <c r="Q60" s="110"/>
    </row>
  </sheetData>
  <sheetProtection algorithmName="SHA-512" hashValue="ULmC/9DkTo3ZUqDE8daKeiUykSPnVEAfnOyNXHolZ6z8ptMvNCsY+9eLfNys2GGoZPA64PSIaIz0QD3qbXEirg==" saltValue="wORda91QmpyE5Y1/ouu1AA==" spinCount="100000" sheet="1" objects="1" scenarios="1"/>
  <mergeCells count="3">
    <mergeCell ref="B8:E8"/>
    <mergeCell ref="B21:E21"/>
    <mergeCell ref="B20:G20"/>
  </mergeCells>
  <pageMargins left="0.7" right="0.7" top="0.75" bottom="0.75" header="0.3" footer="0.3"/>
  <pageSetup paperSize="8" scale="67" orientation="landscape" horizontalDpi="1200" verticalDpi="1200" r:id="rId1"/>
  <headerFooter>
    <oddFooter>&amp;L&amp;1#&amp;"Calibri"&amp;7&amp;K000000C2 General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29440-6195-4E12-9737-9DF11FAEC592}">
  <sheetPr>
    <tabColor theme="9" tint="0.59999389629810485"/>
    <pageSetUpPr fitToPage="1"/>
  </sheetPr>
  <dimension ref="B1:W88"/>
  <sheetViews>
    <sheetView zoomScaleNormal="100" zoomScaleSheetLayoutView="53" workbookViewId="0">
      <selection activeCell="B2" sqref="B2"/>
    </sheetView>
  </sheetViews>
  <sheetFormatPr defaultRowHeight="12.5"/>
  <cols>
    <col min="1" max="1" width="5" customWidth="1"/>
    <col min="2" max="2" width="106" customWidth="1"/>
    <col min="3" max="3" width="16.5" style="232" customWidth="1"/>
    <col min="4" max="7" width="12.69921875" customWidth="1"/>
    <col min="8" max="8" width="11.09765625" customWidth="1"/>
  </cols>
  <sheetData>
    <row r="1" spans="2:8" ht="13.4" customHeight="1">
      <c r="F1" s="178"/>
      <c r="G1" s="404" t="s">
        <v>82</v>
      </c>
    </row>
    <row r="2" spans="2:8" ht="64.400000000000006" customHeight="1">
      <c r="E2" s="48"/>
    </row>
    <row r="4" spans="2:8" ht="24.75" customHeight="1">
      <c r="B4" s="19" t="s">
        <v>23</v>
      </c>
      <c r="C4" s="469"/>
      <c r="D4" s="165"/>
      <c r="E4" s="165"/>
      <c r="F4" s="165"/>
      <c r="G4" s="165"/>
    </row>
    <row r="5" spans="2:8" ht="18.5">
      <c r="B5" s="38"/>
      <c r="C5" s="470"/>
      <c r="D5" s="907"/>
      <c r="E5" s="907"/>
      <c r="F5" s="907"/>
      <c r="G5" s="907"/>
      <c r="H5" s="907"/>
    </row>
    <row r="6" spans="2:8" ht="15.75" customHeight="1">
      <c r="B6" s="908" t="s">
        <v>1078</v>
      </c>
      <c r="C6" s="908"/>
      <c r="E6" s="103"/>
    </row>
    <row r="7" spans="2:8" ht="18.5">
      <c r="B7" s="876"/>
      <c r="C7" s="876"/>
      <c r="D7" s="876"/>
      <c r="E7" s="876"/>
    </row>
    <row r="8" spans="2:8" ht="19.399999999999999" customHeight="1">
      <c r="B8" s="159" t="s">
        <v>571</v>
      </c>
      <c r="C8" s="471"/>
      <c r="D8" s="909"/>
      <c r="E8" s="110"/>
    </row>
    <row r="9" spans="2:8" ht="105" customHeight="1">
      <c r="B9" s="226" t="s">
        <v>1079</v>
      </c>
      <c r="C9" s="471"/>
      <c r="D9" s="909"/>
      <c r="E9" s="110"/>
    </row>
    <row r="10" spans="2:8" ht="13.4" customHeight="1">
      <c r="B10" s="153"/>
      <c r="C10" s="471"/>
      <c r="D10" s="110"/>
      <c r="E10" s="110"/>
    </row>
    <row r="11" spans="2:8" ht="15.5">
      <c r="B11" s="154" t="s">
        <v>572</v>
      </c>
      <c r="C11" s="471"/>
      <c r="D11" s="909"/>
      <c r="E11" s="110"/>
    </row>
    <row r="12" spans="2:8" ht="25">
      <c r="B12" s="226" t="s">
        <v>573</v>
      </c>
      <c r="D12" s="909"/>
      <c r="E12" s="110"/>
    </row>
    <row r="13" spans="2:8">
      <c r="B13" s="110"/>
      <c r="D13" s="110"/>
      <c r="E13" s="110"/>
    </row>
    <row r="14" spans="2:8" ht="15.5">
      <c r="B14" s="155" t="s">
        <v>1150</v>
      </c>
      <c r="D14" s="195"/>
      <c r="E14" s="110"/>
    </row>
    <row r="15" spans="2:8" ht="50">
      <c r="B15" s="226" t="s">
        <v>1151</v>
      </c>
      <c r="D15" s="195"/>
      <c r="E15" s="110"/>
    </row>
    <row r="16" spans="2:8" ht="13.4" customHeight="1">
      <c r="B16" s="156"/>
      <c r="C16" s="471"/>
      <c r="D16" s="110"/>
      <c r="E16" s="110"/>
    </row>
    <row r="17" spans="2:7" ht="15.5">
      <c r="B17" s="157" t="s">
        <v>574</v>
      </c>
      <c r="C17" s="471"/>
      <c r="D17" s="110"/>
      <c r="E17" s="110"/>
    </row>
    <row r="18" spans="2:7" ht="37.5">
      <c r="B18" s="226" t="s">
        <v>1080</v>
      </c>
      <c r="C18" s="471"/>
      <c r="D18" s="110"/>
    </row>
    <row r="19" spans="2:7" ht="15.5">
      <c r="B19" s="158"/>
      <c r="C19" s="471"/>
      <c r="D19" s="110"/>
      <c r="E19" s="110"/>
    </row>
    <row r="20" spans="2:7" ht="15.65" customHeight="1">
      <c r="B20" s="157" t="s">
        <v>575</v>
      </c>
      <c r="C20" s="471"/>
      <c r="D20" s="195"/>
      <c r="E20" s="110"/>
    </row>
    <row r="21" spans="2:7" ht="35.5" customHeight="1">
      <c r="B21" s="226" t="s">
        <v>1081</v>
      </c>
      <c r="C21" s="471"/>
      <c r="D21" s="110"/>
      <c r="E21" s="110"/>
    </row>
    <row r="22" spans="2:7">
      <c r="B22" s="103"/>
      <c r="C22" s="471"/>
      <c r="D22" s="110"/>
      <c r="E22" s="110"/>
    </row>
    <row r="23" spans="2:7" ht="21">
      <c r="B23" s="413" t="s">
        <v>124</v>
      </c>
      <c r="C23" s="471"/>
    </row>
    <row r="24" spans="2:7" ht="21">
      <c r="B24" s="411" t="s">
        <v>576</v>
      </c>
      <c r="C24" s="471"/>
      <c r="D24" s="110"/>
      <c r="E24" s="110"/>
    </row>
    <row r="25" spans="2:7">
      <c r="B25" s="82" t="s">
        <v>577</v>
      </c>
      <c r="C25" s="233">
        <v>2024</v>
      </c>
      <c r="D25" s="172">
        <v>2023</v>
      </c>
      <c r="E25" s="172">
        <v>2022</v>
      </c>
      <c r="F25" s="172">
        <v>2021</v>
      </c>
      <c r="G25" s="172">
        <v>2020</v>
      </c>
    </row>
    <row r="26" spans="2:7" ht="64.5" customHeight="1">
      <c r="B26" s="298" t="s">
        <v>578</v>
      </c>
      <c r="C26" s="673">
        <v>0</v>
      </c>
      <c r="D26" s="391">
        <v>0</v>
      </c>
      <c r="E26" s="391">
        <v>0</v>
      </c>
      <c r="F26" s="391">
        <v>0</v>
      </c>
      <c r="G26" s="392" t="s">
        <v>131</v>
      </c>
    </row>
    <row r="27" spans="2:7" ht="24.65" customHeight="1" thickBot="1">
      <c r="B27" s="438" t="s">
        <v>579</v>
      </c>
      <c r="C27" s="674" t="s">
        <v>569</v>
      </c>
      <c r="D27" s="393" t="s">
        <v>569</v>
      </c>
      <c r="E27" s="393" t="s">
        <v>569</v>
      </c>
      <c r="F27" s="393" t="s">
        <v>569</v>
      </c>
      <c r="G27" s="439" t="s">
        <v>131</v>
      </c>
    </row>
    <row r="28" spans="2:7" ht="18">
      <c r="B28" s="104"/>
      <c r="C28" s="472"/>
      <c r="D28" s="180"/>
      <c r="E28" s="181"/>
      <c r="F28" s="182"/>
      <c r="G28" s="174"/>
    </row>
    <row r="29" spans="2:7" ht="21">
      <c r="B29" s="411" t="s">
        <v>973</v>
      </c>
      <c r="C29" s="471"/>
      <c r="D29" s="110"/>
      <c r="E29" s="110"/>
    </row>
    <row r="30" spans="2:7">
      <c r="B30" s="82" t="s">
        <v>974</v>
      </c>
      <c r="C30" s="233">
        <v>2024</v>
      </c>
      <c r="D30" s="172">
        <v>2023</v>
      </c>
      <c r="E30" s="172">
        <v>2022</v>
      </c>
      <c r="F30" s="172">
        <v>2021</v>
      </c>
      <c r="G30" s="172">
        <v>2020</v>
      </c>
    </row>
    <row r="31" spans="2:7" ht="62.5">
      <c r="B31" s="298" t="s">
        <v>975</v>
      </c>
      <c r="C31" s="673">
        <v>0</v>
      </c>
      <c r="D31" s="391">
        <v>0</v>
      </c>
      <c r="E31" s="391">
        <v>0</v>
      </c>
      <c r="F31" s="391">
        <v>0</v>
      </c>
      <c r="G31" s="392" t="s">
        <v>131</v>
      </c>
    </row>
    <row r="32" spans="2:7" ht="25.5" thickBot="1">
      <c r="B32" s="438" t="s">
        <v>579</v>
      </c>
      <c r="C32" s="674" t="s">
        <v>569</v>
      </c>
      <c r="D32" s="393" t="s">
        <v>569</v>
      </c>
      <c r="E32" s="393" t="s">
        <v>569</v>
      </c>
      <c r="F32" s="393" t="s">
        <v>569</v>
      </c>
      <c r="G32" s="439" t="s">
        <v>131</v>
      </c>
    </row>
    <row r="33" spans="2:23" ht="18">
      <c r="B33" s="104"/>
      <c r="C33" s="472"/>
      <c r="D33" s="180"/>
      <c r="E33" s="181"/>
      <c r="F33" s="182"/>
      <c r="G33" s="174"/>
    </row>
    <row r="34" spans="2:23" ht="21">
      <c r="B34" s="411" t="s">
        <v>580</v>
      </c>
      <c r="C34" s="473"/>
      <c r="D34" s="181"/>
      <c r="E34" s="181"/>
      <c r="F34" s="181"/>
      <c r="G34" s="181"/>
    </row>
    <row r="35" spans="2:23">
      <c r="B35" s="82" t="s">
        <v>581</v>
      </c>
      <c r="C35" s="233">
        <v>2024</v>
      </c>
      <c r="D35" s="172">
        <v>2023</v>
      </c>
      <c r="E35" s="172">
        <v>2022</v>
      </c>
      <c r="F35" s="172">
        <v>2021</v>
      </c>
      <c r="G35" s="172">
        <v>2020</v>
      </c>
    </row>
    <row r="36" spans="2:23" ht="51.65" customHeight="1">
      <c r="B36" s="298" t="s">
        <v>1084</v>
      </c>
      <c r="C36" s="673">
        <v>0</v>
      </c>
      <c r="D36" s="391">
        <v>0</v>
      </c>
      <c r="E36" s="391">
        <v>0</v>
      </c>
      <c r="F36" s="391">
        <v>0</v>
      </c>
      <c r="G36" s="392" t="s">
        <v>131</v>
      </c>
    </row>
    <row r="37" spans="2:23" ht="25.5" customHeight="1" thickBot="1">
      <c r="B37" s="438" t="s">
        <v>579</v>
      </c>
      <c r="C37" s="674" t="s">
        <v>569</v>
      </c>
      <c r="D37" s="393" t="s">
        <v>569</v>
      </c>
      <c r="E37" s="393" t="s">
        <v>569</v>
      </c>
      <c r="F37" s="393" t="s">
        <v>569</v>
      </c>
      <c r="G37" s="439" t="s">
        <v>131</v>
      </c>
    </row>
    <row r="38" spans="2:23" ht="16.5">
      <c r="B38" s="183"/>
      <c r="C38" s="474"/>
      <c r="D38" s="184"/>
      <c r="E38" s="185"/>
      <c r="F38" s="185"/>
      <c r="G38" s="185"/>
    </row>
    <row r="39" spans="2:23" ht="21">
      <c r="B39" s="411" t="s">
        <v>582</v>
      </c>
      <c r="C39" s="475"/>
      <c r="D39" s="181"/>
      <c r="E39" s="181"/>
      <c r="F39" s="181"/>
      <c r="G39" s="181"/>
    </row>
    <row r="40" spans="2:23" ht="13.75" customHeight="1">
      <c r="B40" s="82" t="s">
        <v>582</v>
      </c>
      <c r="C40" s="233">
        <v>2024</v>
      </c>
      <c r="D40" s="172">
        <v>2023</v>
      </c>
      <c r="E40" s="172">
        <v>2022</v>
      </c>
      <c r="F40" s="172">
        <v>2021</v>
      </c>
      <c r="G40" s="172">
        <v>2020</v>
      </c>
      <c r="K40" s="186"/>
      <c r="L40" s="186"/>
      <c r="M40" s="186"/>
      <c r="N40" s="186"/>
      <c r="O40" s="186"/>
      <c r="P40" s="186"/>
      <c r="Q40" s="186"/>
      <c r="R40" s="186"/>
      <c r="S40" s="186"/>
      <c r="T40" s="186"/>
      <c r="U40" s="186"/>
      <c r="V40" s="186"/>
      <c r="W40" s="186"/>
    </row>
    <row r="41" spans="2:23" ht="38.15" customHeight="1">
      <c r="B41" s="226" t="s">
        <v>1082</v>
      </c>
      <c r="C41" s="673">
        <v>0</v>
      </c>
      <c r="D41" s="363">
        <v>0</v>
      </c>
      <c r="E41" s="363">
        <v>0</v>
      </c>
      <c r="F41" s="363" t="s">
        <v>131</v>
      </c>
      <c r="G41" s="61" t="s">
        <v>131</v>
      </c>
      <c r="K41" s="186"/>
      <c r="L41" s="186"/>
      <c r="M41" s="186"/>
      <c r="N41" s="186"/>
      <c r="O41" s="186"/>
      <c r="P41" s="186"/>
      <c r="Q41" s="186"/>
      <c r="R41" s="186"/>
      <c r="S41" s="186"/>
      <c r="T41" s="186"/>
      <c r="U41" s="186"/>
      <c r="V41" s="186"/>
      <c r="W41" s="186"/>
    </row>
    <row r="42" spans="2:23" ht="41.5" customHeight="1" thickBot="1">
      <c r="B42" s="359" t="s">
        <v>1085</v>
      </c>
      <c r="C42" s="674">
        <v>0</v>
      </c>
      <c r="D42" s="393" t="s">
        <v>131</v>
      </c>
      <c r="E42" s="393" t="s">
        <v>131</v>
      </c>
      <c r="F42" s="393" t="s">
        <v>131</v>
      </c>
      <c r="G42" s="361" t="s">
        <v>131</v>
      </c>
    </row>
    <row r="43" spans="2:23" ht="10.5" customHeight="1">
      <c r="B43" s="171"/>
      <c r="C43" s="474"/>
    </row>
    <row r="44" spans="2:23" ht="63.5" customHeight="1">
      <c r="B44" s="906" t="s">
        <v>1087</v>
      </c>
      <c r="C44" s="906"/>
      <c r="D44" s="906"/>
      <c r="E44" s="906"/>
      <c r="F44" s="906"/>
      <c r="G44" s="906"/>
    </row>
    <row r="45" spans="2:23" ht="16.5">
      <c r="B45" s="171"/>
      <c r="C45" s="474"/>
    </row>
    <row r="46" spans="2:23" ht="24.5" customHeight="1">
      <c r="B46" s="411" t="s">
        <v>583</v>
      </c>
      <c r="C46" s="474"/>
      <c r="K46" s="186"/>
      <c r="L46" s="186"/>
      <c r="M46" s="186"/>
      <c r="N46" s="186"/>
      <c r="O46" s="186"/>
      <c r="P46" s="186"/>
      <c r="Q46" s="186"/>
      <c r="R46" s="186"/>
      <c r="S46" s="186"/>
      <c r="T46" s="186"/>
      <c r="U46" s="186"/>
      <c r="V46" s="186"/>
      <c r="W46" s="186"/>
    </row>
    <row r="47" spans="2:23" ht="21">
      <c r="B47" s="411" t="s">
        <v>584</v>
      </c>
      <c r="C47" s="474"/>
    </row>
    <row r="48" spans="2:23">
      <c r="B48" s="82" t="s">
        <v>584</v>
      </c>
      <c r="C48" s="233">
        <v>2024</v>
      </c>
      <c r="D48" s="172">
        <v>2023</v>
      </c>
      <c r="E48" s="172">
        <v>2022</v>
      </c>
      <c r="F48" s="172">
        <v>2021</v>
      </c>
      <c r="G48" s="172">
        <v>2020</v>
      </c>
    </row>
    <row r="49" spans="2:7" ht="25.5" thickBot="1">
      <c r="B49" s="359" t="s">
        <v>1186</v>
      </c>
      <c r="C49" s="421">
        <v>0</v>
      </c>
      <c r="D49" s="393">
        <v>0</v>
      </c>
      <c r="E49" s="393">
        <v>0</v>
      </c>
      <c r="F49" s="393" t="s">
        <v>131</v>
      </c>
      <c r="G49" s="361" t="s">
        <v>131</v>
      </c>
    </row>
    <row r="51" spans="2:7" ht="21">
      <c r="B51" s="411" t="s">
        <v>585</v>
      </c>
    </row>
    <row r="52" spans="2:7">
      <c r="B52" s="82" t="s">
        <v>585</v>
      </c>
      <c r="C52" s="233">
        <v>2024</v>
      </c>
      <c r="D52" s="172">
        <v>2023</v>
      </c>
      <c r="E52" s="172">
        <v>2022</v>
      </c>
      <c r="F52" s="172">
        <v>2021</v>
      </c>
      <c r="G52" s="172">
        <v>2020</v>
      </c>
    </row>
    <row r="53" spans="2:7" ht="25.5" thickBot="1">
      <c r="B53" s="359" t="s">
        <v>1086</v>
      </c>
      <c r="C53" s="421">
        <v>0</v>
      </c>
      <c r="D53" s="393">
        <v>0</v>
      </c>
      <c r="E53" s="393">
        <v>0</v>
      </c>
      <c r="F53" s="393" t="s">
        <v>131</v>
      </c>
      <c r="G53" s="361" t="s">
        <v>131</v>
      </c>
    </row>
    <row r="54" spans="2:7">
      <c r="B54" s="412"/>
      <c r="D54" s="289"/>
      <c r="E54" s="289"/>
      <c r="F54" s="289"/>
      <c r="G54" s="289"/>
    </row>
    <row r="55" spans="2:7" ht="21">
      <c r="B55" s="411" t="s">
        <v>586</v>
      </c>
      <c r="C55" s="474"/>
    </row>
    <row r="56" spans="2:7">
      <c r="B56" s="82" t="s">
        <v>586</v>
      </c>
      <c r="C56" s="233">
        <v>2024</v>
      </c>
      <c r="D56" s="172">
        <v>2023</v>
      </c>
      <c r="E56" s="172">
        <v>2022</v>
      </c>
      <c r="F56" s="172">
        <v>2021</v>
      </c>
      <c r="G56" s="172">
        <v>2020</v>
      </c>
    </row>
    <row r="57" spans="2:7" ht="25.5" thickBot="1">
      <c r="B57" s="438" t="s">
        <v>587</v>
      </c>
      <c r="C57" s="674">
        <v>0</v>
      </c>
      <c r="D57" s="393">
        <v>0</v>
      </c>
      <c r="E57" s="393">
        <v>0</v>
      </c>
      <c r="F57" s="393" t="s">
        <v>131</v>
      </c>
      <c r="G57" s="439" t="s">
        <v>131</v>
      </c>
    </row>
    <row r="58" spans="2:7">
      <c r="B58" s="412"/>
      <c r="D58" s="289"/>
      <c r="E58" s="289"/>
      <c r="F58" s="289"/>
      <c r="G58" s="289"/>
    </row>
    <row r="59" spans="2:7" ht="21">
      <c r="B59" s="413" t="s">
        <v>190</v>
      </c>
      <c r="C59" s="471"/>
      <c r="D59" s="110"/>
      <c r="E59" s="110"/>
    </row>
    <row r="60" spans="2:7" ht="28.5" customHeight="1">
      <c r="B60" s="411" t="s">
        <v>576</v>
      </c>
      <c r="C60" s="471"/>
      <c r="D60" s="110"/>
      <c r="E60" s="110"/>
    </row>
    <row r="61" spans="2:7" ht="13" customHeight="1">
      <c r="B61" s="82" t="s">
        <v>577</v>
      </c>
      <c r="C61" s="233">
        <v>2024</v>
      </c>
      <c r="D61" s="172">
        <v>2023</v>
      </c>
      <c r="E61" s="172">
        <v>2022</v>
      </c>
      <c r="F61" s="172">
        <v>2021</v>
      </c>
      <c r="G61" s="172">
        <v>2020</v>
      </c>
    </row>
    <row r="62" spans="2:7" ht="62.5">
      <c r="B62" s="298" t="s">
        <v>578</v>
      </c>
      <c r="C62" s="673">
        <v>0</v>
      </c>
      <c r="D62" s="363">
        <v>0</v>
      </c>
      <c r="E62" s="363" t="s">
        <v>131</v>
      </c>
      <c r="F62" s="363" t="s">
        <v>131</v>
      </c>
      <c r="G62" s="392" t="s">
        <v>131</v>
      </c>
    </row>
    <row r="63" spans="2:7" ht="25.5" thickBot="1">
      <c r="B63" s="438" t="s">
        <v>579</v>
      </c>
      <c r="C63" s="674" t="s">
        <v>569</v>
      </c>
      <c r="D63" s="393" t="s">
        <v>131</v>
      </c>
      <c r="E63" s="393" t="s">
        <v>131</v>
      </c>
      <c r="F63" s="393" t="s">
        <v>131</v>
      </c>
      <c r="G63" s="439" t="s">
        <v>131</v>
      </c>
    </row>
    <row r="64" spans="2:7" ht="18">
      <c r="B64" s="104"/>
      <c r="C64" s="472"/>
      <c r="D64" s="180"/>
      <c r="E64" s="181"/>
      <c r="F64" s="182"/>
      <c r="G64" s="174"/>
    </row>
    <row r="65" spans="2:23" ht="25" customHeight="1">
      <c r="B65" s="411" t="s">
        <v>580</v>
      </c>
      <c r="C65" s="473"/>
      <c r="D65" s="181"/>
      <c r="E65" s="181"/>
      <c r="F65" s="181"/>
      <c r="G65" s="181"/>
    </row>
    <row r="66" spans="2:23" ht="14" customHeight="1">
      <c r="B66" s="82" t="s">
        <v>581</v>
      </c>
      <c r="C66" s="233">
        <v>2024</v>
      </c>
      <c r="D66" s="172">
        <v>2023</v>
      </c>
      <c r="E66" s="172">
        <v>2022</v>
      </c>
      <c r="F66" s="172">
        <v>2021</v>
      </c>
      <c r="G66" s="172">
        <v>2020</v>
      </c>
    </row>
    <row r="67" spans="2:23" ht="50">
      <c r="B67" s="298" t="s">
        <v>1084</v>
      </c>
      <c r="C67" s="673">
        <v>0</v>
      </c>
      <c r="D67" s="363">
        <v>0</v>
      </c>
      <c r="E67" s="363" t="s">
        <v>131</v>
      </c>
      <c r="F67" s="363" t="s">
        <v>131</v>
      </c>
      <c r="G67" s="392" t="s">
        <v>131</v>
      </c>
    </row>
    <row r="68" spans="2:23" ht="25.5" thickBot="1">
      <c r="B68" s="438" t="s">
        <v>579</v>
      </c>
      <c r="C68" s="674" t="s">
        <v>569</v>
      </c>
      <c r="D68" s="393" t="s">
        <v>131</v>
      </c>
      <c r="E68" s="393" t="s">
        <v>131</v>
      </c>
      <c r="F68" s="393" t="s">
        <v>131</v>
      </c>
      <c r="G68" s="439" t="s">
        <v>131</v>
      </c>
    </row>
    <row r="69" spans="2:23" ht="13.75" customHeight="1">
      <c r="B69" s="183"/>
      <c r="C69" s="474"/>
      <c r="D69" s="184"/>
      <c r="E69" s="185"/>
      <c r="F69" s="185"/>
      <c r="G69" s="185"/>
      <c r="K69" s="186"/>
      <c r="L69" s="186"/>
      <c r="M69" s="186"/>
      <c r="N69" s="186"/>
      <c r="O69" s="186"/>
      <c r="P69" s="186"/>
      <c r="Q69" s="186"/>
      <c r="R69" s="186"/>
      <c r="S69" s="186"/>
      <c r="T69" s="186"/>
      <c r="U69" s="186"/>
      <c r="V69" s="186"/>
      <c r="W69" s="186"/>
    </row>
    <row r="70" spans="2:23" ht="22.5" customHeight="1">
      <c r="B70" s="411" t="s">
        <v>582</v>
      </c>
      <c r="C70" s="475"/>
      <c r="D70" s="181"/>
      <c r="E70" s="181"/>
      <c r="F70" s="181"/>
      <c r="G70" s="181"/>
      <c r="K70" s="186"/>
      <c r="L70" s="186"/>
      <c r="M70" s="186"/>
      <c r="N70" s="186"/>
      <c r="O70" s="186"/>
      <c r="P70" s="186"/>
      <c r="Q70" s="186"/>
      <c r="R70" s="186"/>
      <c r="S70" s="186"/>
      <c r="T70" s="186"/>
      <c r="U70" s="186"/>
      <c r="V70" s="186"/>
      <c r="W70" s="186"/>
    </row>
    <row r="71" spans="2:23" ht="14.5" customHeight="1">
      <c r="B71" s="82" t="s">
        <v>582</v>
      </c>
      <c r="C71" s="233">
        <v>2024</v>
      </c>
      <c r="D71" s="172">
        <v>2023</v>
      </c>
      <c r="E71" s="172">
        <v>2022</v>
      </c>
      <c r="F71" s="172">
        <v>2021</v>
      </c>
      <c r="G71" s="172">
        <v>2020</v>
      </c>
    </row>
    <row r="72" spans="2:23" ht="37.5">
      <c r="B72" s="226" t="s">
        <v>1082</v>
      </c>
      <c r="C72" s="673">
        <v>0</v>
      </c>
      <c r="D72" s="363" t="s">
        <v>131</v>
      </c>
      <c r="E72" s="363" t="s">
        <v>131</v>
      </c>
      <c r="F72" s="363" t="s">
        <v>131</v>
      </c>
      <c r="G72" s="392" t="s">
        <v>131</v>
      </c>
    </row>
    <row r="73" spans="2:23" ht="38" thickBot="1">
      <c r="B73" s="359" t="s">
        <v>1083</v>
      </c>
      <c r="C73" s="674">
        <v>0</v>
      </c>
      <c r="D73" s="393" t="s">
        <v>131</v>
      </c>
      <c r="E73" s="393" t="s">
        <v>131</v>
      </c>
      <c r="F73" s="393" t="s">
        <v>131</v>
      </c>
      <c r="G73" s="439" t="s">
        <v>131</v>
      </c>
    </row>
    <row r="74" spans="2:23" ht="16.5">
      <c r="B74" s="171"/>
      <c r="C74" s="474"/>
    </row>
    <row r="75" spans="2:23" ht="27.5" customHeight="1">
      <c r="B75" s="411" t="s">
        <v>583</v>
      </c>
      <c r="C75" s="474"/>
      <c r="K75" s="186"/>
      <c r="L75" s="186"/>
      <c r="M75" s="186"/>
      <c r="N75" s="186"/>
      <c r="O75" s="186"/>
      <c r="P75" s="186"/>
      <c r="Q75" s="186"/>
      <c r="R75" s="186"/>
      <c r="S75" s="186"/>
      <c r="T75" s="186"/>
      <c r="U75" s="186"/>
      <c r="V75" s="186"/>
      <c r="W75" s="186"/>
    </row>
    <row r="76" spans="2:23" ht="21">
      <c r="B76" s="411" t="s">
        <v>584</v>
      </c>
      <c r="C76" s="474"/>
    </row>
    <row r="77" spans="2:23">
      <c r="B77" s="82" t="s">
        <v>584</v>
      </c>
      <c r="C77" s="233">
        <v>2024</v>
      </c>
      <c r="D77" s="172">
        <v>2023</v>
      </c>
      <c r="E77" s="172">
        <v>2022</v>
      </c>
      <c r="F77" s="172">
        <v>2021</v>
      </c>
      <c r="G77" s="172">
        <v>2020</v>
      </c>
    </row>
    <row r="78" spans="2:23" ht="25.5" thickBot="1">
      <c r="B78" s="359" t="s">
        <v>1186</v>
      </c>
      <c r="C78" s="674">
        <v>0</v>
      </c>
      <c r="D78" s="525">
        <v>0</v>
      </c>
      <c r="E78" s="393" t="s">
        <v>131</v>
      </c>
      <c r="F78" s="393" t="s">
        <v>131</v>
      </c>
      <c r="G78" s="439" t="s">
        <v>131</v>
      </c>
    </row>
    <row r="80" spans="2:23" ht="21">
      <c r="B80" s="411" t="s">
        <v>585</v>
      </c>
    </row>
    <row r="81" spans="2:7">
      <c r="B81" s="82" t="s">
        <v>585</v>
      </c>
      <c r="C81" s="233">
        <v>2024</v>
      </c>
      <c r="D81" s="172">
        <v>2023</v>
      </c>
      <c r="E81" s="172">
        <v>2022</v>
      </c>
      <c r="F81" s="172">
        <v>2021</v>
      </c>
      <c r="G81" s="172">
        <v>2020</v>
      </c>
    </row>
    <row r="82" spans="2:7" ht="27" thickBot="1">
      <c r="B82" s="359" t="s">
        <v>1090</v>
      </c>
      <c r="C82" s="738">
        <f>1500*23.07</f>
        <v>34605</v>
      </c>
      <c r="D82" s="526" t="s">
        <v>840</v>
      </c>
      <c r="E82" s="393" t="s">
        <v>131</v>
      </c>
      <c r="F82" s="393" t="s">
        <v>131</v>
      </c>
      <c r="G82" s="439" t="s">
        <v>131</v>
      </c>
    </row>
    <row r="83" spans="2:7">
      <c r="B83" s="412"/>
      <c r="D83" s="289"/>
      <c r="E83" s="289"/>
      <c r="F83" s="289"/>
      <c r="G83" s="289"/>
    </row>
    <row r="84" spans="2:7" ht="21">
      <c r="B84" s="411" t="s">
        <v>586</v>
      </c>
      <c r="C84" s="474"/>
    </row>
    <row r="85" spans="2:7">
      <c r="B85" s="82" t="s">
        <v>586</v>
      </c>
      <c r="C85" s="233">
        <v>2024</v>
      </c>
      <c r="D85" s="172">
        <v>2023</v>
      </c>
      <c r="E85" s="172">
        <v>2022</v>
      </c>
      <c r="F85" s="172">
        <v>2021</v>
      </c>
      <c r="G85" s="172">
        <v>2020</v>
      </c>
    </row>
    <row r="86" spans="2:7" ht="25.5" thickBot="1">
      <c r="B86" s="438" t="s">
        <v>963</v>
      </c>
      <c r="C86" s="738">
        <f>21425*23.07</f>
        <v>494274.75</v>
      </c>
      <c r="D86" s="526" t="s">
        <v>840</v>
      </c>
      <c r="E86" s="393" t="s">
        <v>131</v>
      </c>
      <c r="F86" s="393" t="s">
        <v>131</v>
      </c>
      <c r="G86" s="439" t="s">
        <v>131</v>
      </c>
    </row>
    <row r="87" spans="2:7" ht="14">
      <c r="B87" s="723" t="s">
        <v>1088</v>
      </c>
    </row>
    <row r="88" spans="2:7" ht="14">
      <c r="B88" s="723" t="s">
        <v>1089</v>
      </c>
    </row>
  </sheetData>
  <sheetProtection algorithmName="SHA-512" hashValue="9V9BMsrv3sE4GoOGmYIyX1f2TrEczLN/TSzF6JwlT3k6E+WAQVrUocS9PfTmboZ4gYxR8qfa0iC8R+61zOCdQw==" saltValue="HMyxer5LKIU2Hdo0Gyiv1A==" spinCount="100000" sheet="1" objects="1" scenarios="1"/>
  <mergeCells count="6">
    <mergeCell ref="B44:G44"/>
    <mergeCell ref="D5:H5"/>
    <mergeCell ref="B6:C6"/>
    <mergeCell ref="B7:E7"/>
    <mergeCell ref="D8:D9"/>
    <mergeCell ref="D11:D12"/>
  </mergeCells>
  <pageMargins left="0.7" right="0.7" top="0.75" bottom="0.75" header="0.3" footer="0.3"/>
  <pageSetup paperSize="8" scale="33" orientation="landscape" horizontalDpi="1200" verticalDpi="1200" r:id="rId1"/>
  <headerFooter>
    <oddFooter>&amp;L&amp;1#&amp;"Calibri"&amp;7&amp;K000000C2 General</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30014-5D5B-43EC-AF81-18E95859DAEB}">
  <sheetPr>
    <tabColor theme="9" tint="0.59999389629810485"/>
    <pageSetUpPr fitToPage="1"/>
  </sheetPr>
  <dimension ref="B1:V67"/>
  <sheetViews>
    <sheetView zoomScaleNormal="100" zoomScaleSheetLayoutView="121" workbookViewId="0">
      <selection activeCell="G13" sqref="G13"/>
    </sheetView>
  </sheetViews>
  <sheetFormatPr defaultRowHeight="12.5"/>
  <cols>
    <col min="1" max="1" width="5" customWidth="1"/>
    <col min="2" max="2" width="72.296875" customWidth="1"/>
    <col min="3" max="3" width="21.796875" customWidth="1"/>
    <col min="4" max="4" width="17.3984375" customWidth="1"/>
    <col min="5" max="7" width="12.69921875" customWidth="1"/>
    <col min="8" max="8" width="28.09765625" customWidth="1"/>
    <col min="9" max="9" width="13.09765625" customWidth="1"/>
    <col min="10" max="10" width="4" customWidth="1"/>
    <col min="11" max="11" width="11.09765625" customWidth="1"/>
    <col min="12" max="12" width="28.296875" customWidth="1"/>
    <col min="13" max="13" width="5.09765625" customWidth="1"/>
    <col min="15" max="15" width="12.09765625" customWidth="1"/>
    <col min="19" max="19" width="6.8984375" customWidth="1"/>
    <col min="20" max="20" width="15.59765625" hidden="1" customWidth="1"/>
  </cols>
  <sheetData>
    <row r="1" spans="2:22" ht="13.4" customHeight="1">
      <c r="F1" s="178"/>
      <c r="G1" s="404" t="s">
        <v>82</v>
      </c>
    </row>
    <row r="2" spans="2:22" ht="64.400000000000006" customHeight="1">
      <c r="D2" s="112"/>
      <c r="L2" s="160"/>
    </row>
    <row r="4" spans="2:22" ht="24.75" customHeight="1">
      <c r="B4" s="19" t="s">
        <v>24</v>
      </c>
      <c r="C4" s="19"/>
      <c r="D4" s="19"/>
      <c r="E4" s="19"/>
      <c r="F4" s="19"/>
      <c r="G4" s="19"/>
      <c r="H4" s="19"/>
      <c r="I4" s="19"/>
      <c r="J4" s="19"/>
      <c r="K4" s="19"/>
      <c r="L4" s="19"/>
      <c r="M4" s="19"/>
      <c r="N4" s="20"/>
      <c r="O4" s="20"/>
      <c r="P4" s="20"/>
      <c r="Q4" s="20"/>
      <c r="R4" s="20"/>
      <c r="S4" s="20"/>
      <c r="T4" s="20"/>
      <c r="U4" s="20"/>
      <c r="V4" s="21"/>
    </row>
    <row r="5" spans="2:22" ht="24.75" customHeight="1">
      <c r="B5" s="19"/>
      <c r="C5" s="19"/>
      <c r="D5" s="19"/>
      <c r="E5" s="19"/>
      <c r="F5" s="19"/>
      <c r="G5" s="19"/>
      <c r="H5" s="19"/>
      <c r="I5" s="19"/>
      <c r="J5" s="19"/>
      <c r="K5" s="19"/>
      <c r="L5" s="19"/>
      <c r="M5" s="19"/>
      <c r="N5" s="20"/>
      <c r="O5" s="20"/>
      <c r="P5" s="20"/>
      <c r="Q5" s="20"/>
      <c r="R5" s="20"/>
      <c r="S5" s="20"/>
      <c r="T5" s="20"/>
      <c r="U5" s="20"/>
      <c r="V5" s="21"/>
    </row>
    <row r="6" spans="2:22" ht="18.649999999999999" customHeight="1">
      <c r="B6" s="413" t="s">
        <v>124</v>
      </c>
      <c r="C6" s="38"/>
      <c r="D6" s="38"/>
      <c r="E6" s="38"/>
      <c r="F6" s="38"/>
      <c r="G6" s="38"/>
      <c r="H6" s="38"/>
      <c r="I6" s="38"/>
      <c r="J6" s="38"/>
      <c r="K6" s="38"/>
      <c r="L6" s="38"/>
      <c r="M6" s="38"/>
      <c r="N6" s="20"/>
      <c r="O6" s="20"/>
      <c r="P6" s="20"/>
      <c r="Q6" s="20"/>
      <c r="R6" s="20"/>
      <c r="S6" s="20"/>
      <c r="T6" s="20"/>
      <c r="U6" s="20"/>
    </row>
    <row r="7" spans="2:22" ht="24" customHeight="1">
      <c r="B7" s="411" t="s">
        <v>588</v>
      </c>
      <c r="C7" s="411"/>
      <c r="D7" s="908"/>
      <c r="E7" s="908"/>
      <c r="F7" s="908"/>
      <c r="G7" s="908"/>
      <c r="H7" s="908"/>
      <c r="I7" s="908"/>
      <c r="J7" s="908"/>
      <c r="K7" s="908"/>
      <c r="L7" s="908"/>
      <c r="M7" s="908"/>
      <c r="N7" s="20"/>
      <c r="O7" s="20"/>
      <c r="P7" s="20"/>
      <c r="Q7" s="20"/>
      <c r="R7" s="20"/>
      <c r="S7" s="20"/>
      <c r="T7" s="20"/>
      <c r="U7" s="20"/>
    </row>
    <row r="8" spans="2:22">
      <c r="B8" s="82" t="s">
        <v>24</v>
      </c>
      <c r="C8" s="418" t="s">
        <v>374</v>
      </c>
      <c r="D8" s="234" t="s">
        <v>375</v>
      </c>
      <c r="E8" s="234">
        <v>2022</v>
      </c>
      <c r="F8" s="234">
        <v>2021</v>
      </c>
      <c r="G8" s="234" t="s">
        <v>378</v>
      </c>
    </row>
    <row r="9" spans="2:22" ht="12.65" customHeight="1">
      <c r="B9" s="916" t="s">
        <v>589</v>
      </c>
      <c r="C9" s="916"/>
      <c r="D9" s="916"/>
      <c r="E9" s="916"/>
      <c r="F9" s="916"/>
      <c r="G9" s="916"/>
    </row>
    <row r="10" spans="2:22" ht="25.5" customHeight="1">
      <c r="B10" s="436" t="s">
        <v>1091</v>
      </c>
      <c r="C10" s="675">
        <v>3</v>
      </c>
      <c r="D10" s="437">
        <v>10</v>
      </c>
      <c r="E10" s="437">
        <v>0</v>
      </c>
      <c r="F10" s="437">
        <v>2</v>
      </c>
      <c r="G10" s="389" t="s">
        <v>131</v>
      </c>
    </row>
    <row r="11" spans="2:22" ht="81.5" customHeight="1">
      <c r="B11" s="95" t="s">
        <v>590</v>
      </c>
      <c r="C11" s="419" t="s">
        <v>1152</v>
      </c>
      <c r="D11" s="363" t="s">
        <v>1153</v>
      </c>
      <c r="E11" s="363" t="s">
        <v>569</v>
      </c>
      <c r="F11" s="363">
        <v>0</v>
      </c>
      <c r="G11" s="61" t="s">
        <v>131</v>
      </c>
    </row>
    <row r="12" spans="2:22" ht="12.65" customHeight="1">
      <c r="B12" s="917" t="s">
        <v>592</v>
      </c>
      <c r="C12" s="917"/>
      <c r="D12" s="917"/>
      <c r="E12" s="917"/>
      <c r="F12" s="917"/>
      <c r="G12" s="917"/>
    </row>
    <row r="13" spans="2:22" ht="18.5" customHeight="1">
      <c r="B13" s="95" t="s">
        <v>593</v>
      </c>
      <c r="C13" s="561">
        <v>1512</v>
      </c>
      <c r="D13" s="362">
        <v>1306</v>
      </c>
      <c r="E13" s="363">
        <v>885</v>
      </c>
      <c r="F13" s="363">
        <v>899</v>
      </c>
      <c r="G13" s="228">
        <v>1325</v>
      </c>
    </row>
    <row r="14" spans="2:22" ht="12.65" customHeight="1">
      <c r="B14" s="95" t="s">
        <v>594</v>
      </c>
      <c r="C14" s="561">
        <v>5686</v>
      </c>
      <c r="D14" s="362">
        <v>4735</v>
      </c>
      <c r="E14" s="362">
        <v>44749</v>
      </c>
      <c r="F14" s="362">
        <v>50008</v>
      </c>
      <c r="G14" s="228">
        <v>8743</v>
      </c>
    </row>
    <row r="15" spans="2:22" ht="12.65" customHeight="1">
      <c r="B15" s="917" t="s">
        <v>595</v>
      </c>
      <c r="C15" s="917"/>
      <c r="D15" s="917"/>
      <c r="E15" s="917"/>
      <c r="F15" s="917"/>
      <c r="G15" s="917"/>
    </row>
    <row r="16" spans="2:22" ht="24.65" customHeight="1">
      <c r="B16" s="95" t="s">
        <v>596</v>
      </c>
      <c r="C16" s="672">
        <v>37</v>
      </c>
      <c r="D16" s="363">
        <v>34</v>
      </c>
      <c r="E16" s="363">
        <v>31</v>
      </c>
      <c r="F16" s="363">
        <v>31</v>
      </c>
      <c r="G16" s="61">
        <v>12</v>
      </c>
    </row>
    <row r="17" spans="2:8" ht="25.5" customHeight="1">
      <c r="B17" s="414" t="s">
        <v>597</v>
      </c>
      <c r="C17" s="672">
        <v>150</v>
      </c>
      <c r="D17" s="362">
        <v>118</v>
      </c>
      <c r="E17" s="362">
        <v>126</v>
      </c>
      <c r="F17" s="362">
        <v>147</v>
      </c>
      <c r="G17" s="61" t="s">
        <v>131</v>
      </c>
    </row>
    <row r="18" spans="2:8" ht="12.65" customHeight="1">
      <c r="B18" s="415" t="s">
        <v>983</v>
      </c>
      <c r="C18" s="672">
        <v>75</v>
      </c>
      <c r="D18" s="362">
        <v>56</v>
      </c>
      <c r="E18" s="362">
        <v>62</v>
      </c>
      <c r="F18" s="362">
        <v>81</v>
      </c>
      <c r="G18" s="61" t="s">
        <v>131</v>
      </c>
    </row>
    <row r="19" spans="2:8" ht="12.65" customHeight="1">
      <c r="B19" s="415" t="s">
        <v>598</v>
      </c>
      <c r="C19" s="672">
        <v>12</v>
      </c>
      <c r="D19" s="362">
        <v>13</v>
      </c>
      <c r="E19" s="362">
        <v>19</v>
      </c>
      <c r="F19" s="362">
        <v>7</v>
      </c>
      <c r="G19" s="61" t="s">
        <v>131</v>
      </c>
    </row>
    <row r="20" spans="2:8" ht="12.65" customHeight="1">
      <c r="B20" s="415" t="s">
        <v>599</v>
      </c>
      <c r="C20" s="672">
        <v>25</v>
      </c>
      <c r="D20" s="362">
        <v>21</v>
      </c>
      <c r="E20" s="362">
        <v>12</v>
      </c>
      <c r="F20" s="362">
        <v>25</v>
      </c>
      <c r="G20" s="61" t="s">
        <v>131</v>
      </c>
    </row>
    <row r="21" spans="2:8" ht="12.65" customHeight="1">
      <c r="B21" s="415" t="s">
        <v>600</v>
      </c>
      <c r="C21" s="672">
        <v>3</v>
      </c>
      <c r="D21" s="362">
        <v>4</v>
      </c>
      <c r="E21" s="362">
        <v>2</v>
      </c>
      <c r="F21" s="362" t="s">
        <v>131</v>
      </c>
      <c r="G21" s="61" t="s">
        <v>131</v>
      </c>
    </row>
    <row r="22" spans="2:8" ht="12.65" customHeight="1">
      <c r="B22" s="415" t="s">
        <v>601</v>
      </c>
      <c r="C22" s="672">
        <v>31</v>
      </c>
      <c r="D22" s="362">
        <v>23</v>
      </c>
      <c r="E22" s="362">
        <v>26</v>
      </c>
      <c r="F22" s="362" t="s">
        <v>131</v>
      </c>
      <c r="G22" s="61" t="s">
        <v>131</v>
      </c>
    </row>
    <row r="23" spans="2:8" ht="12.65" customHeight="1">
      <c r="B23" s="415" t="s">
        <v>602</v>
      </c>
      <c r="C23" s="672">
        <v>2</v>
      </c>
      <c r="D23" s="362" t="s">
        <v>131</v>
      </c>
      <c r="E23" s="362" t="s">
        <v>131</v>
      </c>
      <c r="F23" s="362" t="s">
        <v>131</v>
      </c>
      <c r="G23" s="61" t="s">
        <v>131</v>
      </c>
    </row>
    <row r="24" spans="2:8" ht="12.65" customHeight="1" thickBot="1">
      <c r="B24" s="416" t="s">
        <v>603</v>
      </c>
      <c r="C24" s="676">
        <v>2</v>
      </c>
      <c r="D24" s="393">
        <v>1</v>
      </c>
      <c r="E24" s="393">
        <v>5</v>
      </c>
      <c r="F24" s="365" t="s">
        <v>131</v>
      </c>
      <c r="G24" s="361" t="s">
        <v>131</v>
      </c>
      <c r="H24" s="374"/>
    </row>
    <row r="25" spans="2:8" ht="19" customHeight="1">
      <c r="B25" s="918" t="s">
        <v>1092</v>
      </c>
      <c r="C25" s="918"/>
      <c r="D25" s="918"/>
      <c r="E25" s="918"/>
      <c r="F25" s="918"/>
      <c r="G25" s="412"/>
      <c r="H25" s="374"/>
    </row>
    <row r="26" spans="2:8" ht="13.4" customHeight="1">
      <c r="B26" s="175"/>
      <c r="C26" s="175"/>
      <c r="D26" s="175"/>
      <c r="E26" s="175"/>
      <c r="F26" s="175"/>
      <c r="G26" s="175"/>
    </row>
    <row r="27" spans="2:8" ht="20.149999999999999" customHeight="1">
      <c r="B27" s="911" t="s">
        <v>604</v>
      </c>
      <c r="C27" s="911"/>
      <c r="D27" s="911"/>
      <c r="E27" s="175"/>
      <c r="F27" s="175"/>
      <c r="G27" s="175"/>
    </row>
    <row r="28" spans="2:8" ht="12.65" customHeight="1">
      <c r="B28" s="82" t="s">
        <v>964</v>
      </c>
      <c r="C28" s="418" t="s">
        <v>374</v>
      </c>
      <c r="D28" s="234" t="s">
        <v>375</v>
      </c>
      <c r="E28" s="234">
        <v>2022</v>
      </c>
      <c r="F28" s="234">
        <v>2021</v>
      </c>
      <c r="G28" s="234">
        <v>2020</v>
      </c>
    </row>
    <row r="29" spans="2:8" ht="12.65" customHeight="1">
      <c r="B29" s="226" t="s">
        <v>605</v>
      </c>
      <c r="C29" s="672">
        <v>0</v>
      </c>
      <c r="D29" s="373">
        <v>0</v>
      </c>
      <c r="E29" s="363">
        <v>0</v>
      </c>
      <c r="F29" s="363">
        <v>0</v>
      </c>
      <c r="G29" s="61">
        <v>1</v>
      </c>
    </row>
    <row r="30" spans="2:8" ht="27" customHeight="1">
      <c r="B30" s="226" t="s">
        <v>606</v>
      </c>
      <c r="C30" s="672">
        <v>0</v>
      </c>
      <c r="D30" s="373">
        <v>0</v>
      </c>
      <c r="E30" s="363">
        <v>0</v>
      </c>
      <c r="F30" s="363">
        <v>0</v>
      </c>
      <c r="G30" s="61">
        <v>1</v>
      </c>
    </row>
    <row r="31" spans="2:8" ht="27" customHeight="1">
      <c r="B31" s="226" t="s">
        <v>976</v>
      </c>
      <c r="C31" s="672">
        <v>0</v>
      </c>
      <c r="D31" s="373">
        <v>0</v>
      </c>
      <c r="E31" s="363">
        <v>0</v>
      </c>
      <c r="F31" s="363">
        <v>0</v>
      </c>
      <c r="G31" s="61">
        <v>0</v>
      </c>
    </row>
    <row r="32" spans="2:8" ht="27" customHeight="1">
      <c r="B32" s="226" t="s">
        <v>607</v>
      </c>
      <c r="C32" s="672">
        <v>0</v>
      </c>
      <c r="D32" s="373">
        <v>0</v>
      </c>
      <c r="E32" s="363">
        <v>0</v>
      </c>
      <c r="F32" s="363">
        <v>0</v>
      </c>
      <c r="G32" s="61">
        <v>0</v>
      </c>
    </row>
    <row r="33" spans="2:8" ht="27" customHeight="1">
      <c r="B33" s="226" t="s">
        <v>608</v>
      </c>
      <c r="C33" s="672">
        <v>0</v>
      </c>
      <c r="D33" s="373">
        <v>0</v>
      </c>
      <c r="E33" s="363">
        <v>0</v>
      </c>
      <c r="F33" s="363">
        <v>0</v>
      </c>
      <c r="G33" s="61">
        <v>0</v>
      </c>
    </row>
    <row r="34" spans="2:8" ht="20.5" customHeight="1">
      <c r="B34" s="412"/>
      <c r="C34" s="412"/>
      <c r="D34" s="412"/>
      <c r="E34" s="412"/>
      <c r="F34" s="412"/>
      <c r="G34" s="412"/>
    </row>
    <row r="35" spans="2:8" ht="23" customHeight="1">
      <c r="B35" s="911" t="s">
        <v>609</v>
      </c>
      <c r="C35" s="911"/>
      <c r="D35" s="911"/>
    </row>
    <row r="36" spans="2:8">
      <c r="B36" s="912" t="s">
        <v>1093</v>
      </c>
      <c r="C36" s="913"/>
      <c r="D36" s="913"/>
      <c r="E36" s="913"/>
      <c r="F36" s="913"/>
      <c r="G36" s="913"/>
    </row>
    <row r="37" spans="2:8" ht="12.5" customHeight="1">
      <c r="B37" s="82" t="s">
        <v>610</v>
      </c>
      <c r="C37" s="418" t="s">
        <v>374</v>
      </c>
      <c r="D37" s="234" t="s">
        <v>375</v>
      </c>
      <c r="E37" s="234">
        <v>2022</v>
      </c>
      <c r="F37" s="234">
        <v>2021</v>
      </c>
      <c r="G37" s="234">
        <v>2020</v>
      </c>
    </row>
    <row r="38" spans="2:8" ht="33" customHeight="1">
      <c r="B38" s="226" t="s">
        <v>977</v>
      </c>
      <c r="C38" s="561">
        <v>1500000</v>
      </c>
      <c r="D38" s="417">
        <v>215000</v>
      </c>
      <c r="E38" s="362">
        <v>300000</v>
      </c>
      <c r="F38" s="362">
        <v>281000</v>
      </c>
      <c r="G38" s="228">
        <v>90000</v>
      </c>
    </row>
    <row r="39" spans="2:8" s="723" customFormat="1" ht="38.15" customHeight="1">
      <c r="B39" s="915" t="s">
        <v>1154</v>
      </c>
      <c r="C39" s="915"/>
      <c r="D39" s="915"/>
      <c r="E39" s="915"/>
      <c r="F39" s="915"/>
      <c r="G39" s="915"/>
    </row>
    <row r="40" spans="2:8" ht="38.15" customHeight="1"/>
    <row r="41" spans="2:8" ht="21">
      <c r="B41" s="911" t="s">
        <v>611</v>
      </c>
      <c r="C41" s="911"/>
      <c r="D41" s="911"/>
      <c r="E41" s="911"/>
      <c r="F41" s="911"/>
      <c r="G41" s="411"/>
    </row>
    <row r="42" spans="2:8" ht="12.5" customHeight="1">
      <c r="B42" s="82" t="s">
        <v>1155</v>
      </c>
      <c r="C42" s="418" t="s">
        <v>374</v>
      </c>
      <c r="D42" s="234" t="s">
        <v>375</v>
      </c>
      <c r="E42" s="234">
        <v>2022</v>
      </c>
      <c r="F42" s="234">
        <v>2021</v>
      </c>
      <c r="G42" s="234">
        <v>2020</v>
      </c>
      <c r="H42" s="374"/>
    </row>
    <row r="43" spans="2:8" ht="12.65" customHeight="1">
      <c r="B43" s="226" t="s">
        <v>1161</v>
      </c>
      <c r="C43" s="561">
        <v>9326</v>
      </c>
      <c r="D43" s="362">
        <v>12150</v>
      </c>
      <c r="E43" s="362">
        <v>7796</v>
      </c>
      <c r="F43" s="362">
        <v>6671</v>
      </c>
      <c r="G43" s="228">
        <v>5918</v>
      </c>
      <c r="H43" s="374"/>
    </row>
    <row r="44" spans="2:8" s="723" customFormat="1" ht="26" customHeight="1">
      <c r="B44" s="914" t="s">
        <v>1162</v>
      </c>
      <c r="C44" s="914"/>
      <c r="D44" s="914"/>
      <c r="E44" s="914"/>
      <c r="F44" s="914"/>
      <c r="G44" s="914"/>
      <c r="H44" s="728"/>
    </row>
    <row r="45" spans="2:8" ht="25" customHeight="1"/>
    <row r="46" spans="2:8" ht="21">
      <c r="B46" s="413" t="s">
        <v>190</v>
      </c>
    </row>
    <row r="47" spans="2:8" ht="21">
      <c r="B47" s="411" t="s">
        <v>588</v>
      </c>
    </row>
    <row r="48" spans="2:8">
      <c r="B48" s="82" t="s">
        <v>24</v>
      </c>
      <c r="C48" s="418" t="s">
        <v>374</v>
      </c>
      <c r="D48" s="234" t="s">
        <v>375</v>
      </c>
    </row>
    <row r="49" spans="2:7">
      <c r="B49" s="410" t="s">
        <v>592</v>
      </c>
      <c r="C49" s="410"/>
      <c r="D49" s="410"/>
    </row>
    <row r="50" spans="2:7" ht="19" customHeight="1">
      <c r="B50" s="95" t="s">
        <v>965</v>
      </c>
      <c r="C50" s="677">
        <v>2689</v>
      </c>
      <c r="D50" s="362" t="s">
        <v>131</v>
      </c>
    </row>
    <row r="51" spans="2:7" s="723" customFormat="1">
      <c r="B51" s="910" t="s">
        <v>987</v>
      </c>
      <c r="C51" s="910"/>
      <c r="D51" s="910"/>
    </row>
    <row r="53" spans="2:7" ht="23.5" customHeight="1">
      <c r="B53" s="911" t="s">
        <v>611</v>
      </c>
      <c r="C53" s="911"/>
      <c r="D53" s="911"/>
      <c r="E53" s="911"/>
      <c r="F53" s="911"/>
      <c r="G53" s="411"/>
    </row>
    <row r="54" spans="2:7">
      <c r="B54" s="82" t="s">
        <v>612</v>
      </c>
      <c r="C54" s="418" t="s">
        <v>374</v>
      </c>
      <c r="D54" s="234" t="s">
        <v>375</v>
      </c>
      <c r="E54" s="234">
        <v>2022</v>
      </c>
      <c r="F54" s="234">
        <v>2021</v>
      </c>
      <c r="G54" s="234">
        <v>2020</v>
      </c>
    </row>
    <row r="55" spans="2:7" ht="14.5" customHeight="1">
      <c r="B55" s="226" t="s">
        <v>1163</v>
      </c>
      <c r="C55" s="677">
        <v>3001</v>
      </c>
      <c r="D55" s="678">
        <v>2937</v>
      </c>
      <c r="E55" s="362" t="s">
        <v>131</v>
      </c>
      <c r="F55" s="362" t="s">
        <v>131</v>
      </c>
      <c r="G55" s="61" t="s">
        <v>131</v>
      </c>
    </row>
    <row r="56" spans="2:7" ht="27.5" customHeight="1">
      <c r="B56" s="914" t="s">
        <v>1165</v>
      </c>
      <c r="C56" s="914"/>
      <c r="D56" s="914"/>
      <c r="E56" s="914"/>
      <c r="F56" s="914"/>
      <c r="G56" s="914"/>
    </row>
    <row r="57" spans="2:7" ht="19.5" customHeight="1">
      <c r="B57" s="413" t="s">
        <v>169</v>
      </c>
    </row>
    <row r="58" spans="2:7" ht="21">
      <c r="B58" s="411" t="s">
        <v>588</v>
      </c>
    </row>
    <row r="59" spans="2:7">
      <c r="B59" s="82" t="s">
        <v>24</v>
      </c>
      <c r="C59" s="418" t="s">
        <v>374</v>
      </c>
      <c r="D59" s="234" t="s">
        <v>375</v>
      </c>
    </row>
    <row r="60" spans="2:7">
      <c r="B60" s="410" t="s">
        <v>592</v>
      </c>
      <c r="C60" s="410"/>
      <c r="D60" s="410"/>
    </row>
    <row r="61" spans="2:7" ht="14.5" customHeight="1">
      <c r="B61" s="95" t="s">
        <v>593</v>
      </c>
      <c r="C61" s="672">
        <v>30</v>
      </c>
      <c r="D61" s="362" t="s">
        <v>131</v>
      </c>
    </row>
    <row r="62" spans="2:7">
      <c r="B62" s="95" t="s">
        <v>907</v>
      </c>
      <c r="C62" s="672">
        <v>6</v>
      </c>
      <c r="D62" s="362" t="s">
        <v>131</v>
      </c>
    </row>
    <row r="63" spans="2:7" ht="21">
      <c r="B63" s="413"/>
    </row>
    <row r="64" spans="2:7" ht="21">
      <c r="B64" s="911" t="s">
        <v>611</v>
      </c>
      <c r="C64" s="911"/>
      <c r="D64" s="911"/>
      <c r="E64" s="911"/>
      <c r="F64" s="911"/>
      <c r="G64" s="411"/>
    </row>
    <row r="65" spans="2:7">
      <c r="B65" s="82" t="s">
        <v>612</v>
      </c>
      <c r="C65" s="418" t="s">
        <v>374</v>
      </c>
      <c r="D65" s="234" t="s">
        <v>375</v>
      </c>
      <c r="E65" s="234">
        <v>2022</v>
      </c>
      <c r="F65" s="234">
        <v>2021</v>
      </c>
      <c r="G65" s="234">
        <v>2020</v>
      </c>
    </row>
    <row r="66" spans="2:7" ht="21" customHeight="1">
      <c r="B66" s="226" t="s">
        <v>1161</v>
      </c>
      <c r="C66" s="672">
        <v>30</v>
      </c>
      <c r="D66" s="362" t="s">
        <v>131</v>
      </c>
      <c r="E66" s="362" t="s">
        <v>131</v>
      </c>
      <c r="F66" s="362" t="s">
        <v>131</v>
      </c>
      <c r="G66" s="61" t="s">
        <v>131</v>
      </c>
    </row>
    <row r="67" spans="2:7" s="723" customFormat="1" ht="28" customHeight="1">
      <c r="B67" s="910" t="s">
        <v>908</v>
      </c>
      <c r="C67" s="910"/>
      <c r="D67" s="910"/>
      <c r="E67" s="910"/>
      <c r="F67" s="910"/>
      <c r="G67" s="910"/>
    </row>
  </sheetData>
  <sheetProtection algorithmName="SHA-512" hashValue="i2OocKNqfPgZbrlClIqC3dFiY5wsbVrg59/8N1QFTs1VkKvayqcDugw9Jk25GMP11HIwHsuUCrXsTLNT4WaNdA==" saltValue="4k0hUoWOL7Z/ehUbq/DnfQ==" spinCount="100000" sheet="1" objects="1" scenarios="1"/>
  <mergeCells count="20">
    <mergeCell ref="L7:M7"/>
    <mergeCell ref="B9:G9"/>
    <mergeCell ref="B12:G12"/>
    <mergeCell ref="B15:G15"/>
    <mergeCell ref="B25:F25"/>
    <mergeCell ref="D7:E7"/>
    <mergeCell ref="F7:G7"/>
    <mergeCell ref="B67:G67"/>
    <mergeCell ref="B64:F64"/>
    <mergeCell ref="H7:I7"/>
    <mergeCell ref="J7:K7"/>
    <mergeCell ref="B27:D27"/>
    <mergeCell ref="B35:D35"/>
    <mergeCell ref="B36:G36"/>
    <mergeCell ref="B41:F41"/>
    <mergeCell ref="B44:G44"/>
    <mergeCell ref="B51:D51"/>
    <mergeCell ref="B53:F53"/>
    <mergeCell ref="B39:G39"/>
    <mergeCell ref="B56:G56"/>
  </mergeCells>
  <pageMargins left="0.7" right="0.7" top="0.75" bottom="0.75" header="0.3" footer="0.3"/>
  <pageSetup paperSize="8" scale="39" orientation="landscape" horizontalDpi="1200" verticalDpi="1200" r:id="rId1"/>
  <headerFooter>
    <oddFooter>&amp;L&amp;1#&amp;"Calibri"&amp;7&amp;K000000C2 General</oddFooter>
  </headerFooter>
  <ignoredErrors>
    <ignoredError sqref="C65:D65 C59:D59 C54:D54 C48:D48 C42:D42 C37:D37 C28:D28 C8:D8 G8"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69050-B579-43C4-B6B3-99BFBE9679B1}">
  <sheetPr>
    <tabColor theme="9" tint="0.59999389629810485"/>
    <pageSetUpPr fitToPage="1"/>
  </sheetPr>
  <dimension ref="B1:V16"/>
  <sheetViews>
    <sheetView zoomScaleNormal="100" zoomScaleSheetLayoutView="121" workbookViewId="0">
      <selection activeCell="B4" sqref="B4"/>
    </sheetView>
  </sheetViews>
  <sheetFormatPr defaultRowHeight="12.5"/>
  <cols>
    <col min="1" max="1" width="5" customWidth="1"/>
    <col min="2" max="2" width="54.796875" customWidth="1"/>
    <col min="3" max="3" width="65.3984375" customWidth="1"/>
    <col min="4" max="6" width="12.69921875" customWidth="1"/>
    <col min="7" max="7" width="12.59765625" customWidth="1"/>
    <col min="8" max="9" width="13.09765625" customWidth="1"/>
    <col min="10" max="10" width="9.59765625" customWidth="1"/>
    <col min="11" max="11" width="11.09765625" customWidth="1"/>
    <col min="13" max="13" width="5.09765625" customWidth="1"/>
    <col min="15" max="15" width="12.09765625" customWidth="1"/>
    <col min="19" max="19" width="6.8984375" customWidth="1"/>
    <col min="20" max="20" width="15.59765625" hidden="1" customWidth="1"/>
  </cols>
  <sheetData>
    <row r="1" spans="2:22" ht="13.4" customHeight="1">
      <c r="F1" s="178"/>
      <c r="G1" s="404" t="s">
        <v>82</v>
      </c>
    </row>
    <row r="2" spans="2:22" ht="64.400000000000006" customHeight="1">
      <c r="I2" s="112"/>
    </row>
    <row r="3" spans="2:22" ht="45" customHeight="1">
      <c r="E3" s="38"/>
      <c r="F3" s="38"/>
      <c r="G3" s="38"/>
    </row>
    <row r="4" spans="2:22" ht="24.75" customHeight="1">
      <c r="B4" s="18" t="s">
        <v>1183</v>
      </c>
      <c r="C4" s="20"/>
      <c r="D4" s="20"/>
      <c r="E4" s="38"/>
      <c r="F4" s="38"/>
      <c r="G4" s="38"/>
      <c r="H4" s="38"/>
      <c r="K4" s="20"/>
      <c r="L4" s="20"/>
      <c r="M4" s="20"/>
      <c r="N4" s="20"/>
      <c r="O4" s="20"/>
      <c r="P4" s="20"/>
      <c r="Q4" s="21"/>
      <c r="R4" s="21"/>
      <c r="S4" s="21"/>
      <c r="T4" s="21"/>
      <c r="U4" s="21"/>
      <c r="V4" s="21"/>
    </row>
    <row r="5" spans="2:22">
      <c r="B5" s="38"/>
      <c r="C5" s="38"/>
      <c r="D5" s="38"/>
      <c r="E5" s="38"/>
      <c r="F5" s="38"/>
      <c r="G5" s="38"/>
      <c r="H5" s="38"/>
    </row>
    <row r="6" spans="2:22" ht="375.5" customHeight="1">
      <c r="B6" s="920" t="s">
        <v>1160</v>
      </c>
      <c r="C6" s="920"/>
      <c r="D6" s="920"/>
      <c r="E6" s="920"/>
      <c r="F6" s="920"/>
      <c r="G6" s="920"/>
      <c r="H6" s="196"/>
    </row>
    <row r="7" spans="2:22" ht="12.75" customHeight="1">
      <c r="B7" s="110"/>
    </row>
    <row r="8" spans="2:22" ht="22.5" customHeight="1">
      <c r="B8" s="919" t="s">
        <v>623</v>
      </c>
      <c r="C8" s="919"/>
      <c r="D8" s="919"/>
      <c r="E8" s="919"/>
      <c r="F8" s="919"/>
      <c r="G8" s="919"/>
    </row>
    <row r="9" spans="2:22" ht="22" customHeight="1">
      <c r="B9" s="911" t="s">
        <v>624</v>
      </c>
      <c r="C9" s="911"/>
    </row>
    <row r="10" spans="2:22">
      <c r="B10" s="82" t="s">
        <v>625</v>
      </c>
      <c r="C10" s="82" t="s">
        <v>346</v>
      </c>
      <c r="D10" s="172">
        <v>2024</v>
      </c>
      <c r="E10" s="172">
        <v>2023</v>
      </c>
      <c r="F10" s="172">
        <v>2022</v>
      </c>
      <c r="G10" s="172">
        <v>2021</v>
      </c>
    </row>
    <row r="11" spans="2:22" ht="52" customHeight="1">
      <c r="B11" s="269" t="s">
        <v>898</v>
      </c>
      <c r="C11" s="269" t="s">
        <v>896</v>
      </c>
      <c r="D11" s="419">
        <v>0</v>
      </c>
      <c r="E11" s="373">
        <v>0</v>
      </c>
      <c r="F11" s="373">
        <v>0</v>
      </c>
      <c r="G11" s="61">
        <v>0</v>
      </c>
      <c r="L11" s="9"/>
      <c r="M11" s="9"/>
      <c r="N11" s="9"/>
      <c r="O11" s="9"/>
    </row>
    <row r="12" spans="2:22" ht="53" customHeight="1">
      <c r="B12" s="423" t="s">
        <v>899</v>
      </c>
      <c r="C12" s="423" t="s">
        <v>897</v>
      </c>
      <c r="D12" s="419">
        <v>13</v>
      </c>
      <c r="E12" s="363">
        <v>6</v>
      </c>
      <c r="F12" s="363">
        <v>5</v>
      </c>
      <c r="G12" s="61">
        <v>5</v>
      </c>
    </row>
    <row r="13" spans="2:22">
      <c r="B13" s="269" t="s">
        <v>626</v>
      </c>
      <c r="C13" s="269"/>
      <c r="D13" s="420">
        <v>3.6999999999999998E-2</v>
      </c>
      <c r="E13" s="379">
        <v>2.8000000000000001E-2</v>
      </c>
      <c r="F13" s="379">
        <v>3.1E-2</v>
      </c>
      <c r="G13" s="230">
        <v>1.55E-2</v>
      </c>
    </row>
    <row r="14" spans="2:22" ht="45.5" customHeight="1" thickBot="1">
      <c r="B14" s="422" t="s">
        <v>971</v>
      </c>
      <c r="C14" s="422" t="s">
        <v>900</v>
      </c>
      <c r="D14" s="421">
        <v>468</v>
      </c>
      <c r="E14" s="393">
        <v>147</v>
      </c>
      <c r="F14" s="393">
        <v>130</v>
      </c>
      <c r="G14" s="361">
        <v>117</v>
      </c>
    </row>
    <row r="15" spans="2:22">
      <c r="B15" s="424"/>
      <c r="C15" s="30"/>
      <c r="D15" s="10"/>
      <c r="E15" s="10"/>
      <c r="F15" s="10"/>
      <c r="G15" s="10"/>
      <c r="H15" s="10"/>
    </row>
    <row r="16" spans="2:22">
      <c r="B16" s="38"/>
      <c r="C16" s="38"/>
      <c r="D16" s="38"/>
      <c r="E16" s="38"/>
      <c r="F16" s="38"/>
      <c r="G16" s="38"/>
      <c r="H16" s="38"/>
    </row>
  </sheetData>
  <sheetProtection algorithmName="SHA-512" hashValue="byDKKBMOodwNoLs3g8K02N9qGQoanAScyufUrHEn+Pc+MeSkGrKyOmmCozgmkv0o/JNjD9Ggl8n3u8gYNFFoHg==" saltValue="tCTuWDcXiV3aIPW3rGRlvA==" spinCount="100000" sheet="1" objects="1" scenarios="1"/>
  <mergeCells count="3">
    <mergeCell ref="B8:G8"/>
    <mergeCell ref="B6:G6"/>
    <mergeCell ref="B9:C9"/>
  </mergeCells>
  <conditionalFormatting sqref="T9">
    <cfRule type="cellIs" dxfId="2" priority="1" operator="between">
      <formula>4</formula>
      <formula>7</formula>
    </cfRule>
    <cfRule type="cellIs" dxfId="1" priority="2" operator="greaterThan">
      <formula>7</formula>
    </cfRule>
    <cfRule type="cellIs" dxfId="0" priority="3" operator="lessThan">
      <formula>4</formula>
    </cfRule>
  </conditionalFormatting>
  <pageMargins left="0.7" right="0.7" top="0.75" bottom="0.75" header="0.3" footer="0.3"/>
  <pageSetup paperSize="8" scale="75" orientation="landscape" horizontalDpi="1200" verticalDpi="1200" r:id="rId1"/>
  <headerFooter>
    <oddFooter>&amp;L&amp;1#&amp;"Calibri"&amp;7&amp;K000000C2 General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B6513-E22A-43AF-9093-856511EE6070}">
  <sheetPr>
    <tabColor theme="9" tint="0.59999389629810485"/>
    <pageSetUpPr fitToPage="1"/>
  </sheetPr>
  <dimension ref="A1:AF35"/>
  <sheetViews>
    <sheetView zoomScaleNormal="100" zoomScaleSheetLayoutView="121" workbookViewId="0">
      <selection activeCell="D4" sqref="D4"/>
    </sheetView>
  </sheetViews>
  <sheetFormatPr defaultRowHeight="12.5"/>
  <cols>
    <col min="1" max="1" width="5" customWidth="1"/>
    <col min="2" max="2" width="16.8984375" customWidth="1"/>
    <col min="3" max="4" width="14.09765625" customWidth="1"/>
    <col min="5" max="5" width="19.09765625" customWidth="1"/>
    <col min="6" max="6" width="11.8984375" customWidth="1"/>
    <col min="7" max="8" width="10.8984375" customWidth="1"/>
    <col min="9" max="10" width="13.09765625" customWidth="1"/>
    <col min="11" max="11" width="11.59765625" customWidth="1"/>
    <col min="12" max="12" width="31.09765625" customWidth="1"/>
    <col min="14" max="14" width="5.09765625" customWidth="1"/>
    <col min="16" max="16" width="12.09765625" customWidth="1"/>
    <col min="20" max="20" width="6.8984375" customWidth="1"/>
    <col min="21" max="21" width="15.59765625" hidden="1" customWidth="1"/>
  </cols>
  <sheetData>
    <row r="1" spans="1:32" ht="13.4" customHeight="1">
      <c r="F1" s="178"/>
      <c r="G1" s="404" t="s">
        <v>82</v>
      </c>
    </row>
    <row r="2" spans="1:32" ht="64.400000000000006" customHeight="1">
      <c r="E2" s="112"/>
      <c r="L2" s="161"/>
    </row>
    <row r="4" spans="1:32" ht="24.75" customHeight="1">
      <c r="B4" s="18" t="s">
        <v>1184</v>
      </c>
      <c r="C4" s="20"/>
      <c r="D4" s="20"/>
      <c r="E4" s="20"/>
      <c r="F4" s="20"/>
      <c r="G4" s="20"/>
      <c r="H4" s="20"/>
    </row>
    <row r="5" spans="1:32" ht="16.399999999999999" customHeight="1">
      <c r="B5" s="876"/>
      <c r="C5" s="876"/>
      <c r="D5" s="111"/>
      <c r="E5" s="38"/>
      <c r="F5" s="38"/>
      <c r="G5" s="38"/>
      <c r="H5" s="38"/>
      <c r="I5" s="38"/>
    </row>
    <row r="6" spans="1:32" ht="20.5" customHeight="1">
      <c r="B6" s="923" t="s">
        <v>613</v>
      </c>
      <c r="C6" s="923"/>
      <c r="D6" s="923"/>
      <c r="E6" s="923"/>
      <c r="F6" s="876"/>
      <c r="G6" s="876"/>
      <c r="H6" s="876"/>
      <c r="I6" s="876"/>
      <c r="J6" s="111"/>
    </row>
    <row r="7" spans="1:32" ht="25.4" customHeight="1">
      <c r="B7" s="921" t="s">
        <v>614</v>
      </c>
      <c r="C7" s="921"/>
      <c r="D7" s="921"/>
      <c r="E7" s="921"/>
      <c r="F7" s="921"/>
      <c r="G7" s="921"/>
      <c r="H7" s="921"/>
      <c r="I7" s="921"/>
      <c r="J7" s="921"/>
    </row>
    <row r="9" spans="1:32" ht="13" customHeight="1">
      <c r="B9" s="922" t="s">
        <v>615</v>
      </c>
      <c r="C9" s="922"/>
      <c r="D9" s="922"/>
      <c r="E9" s="922"/>
      <c r="F9" s="922"/>
      <c r="G9" s="922"/>
      <c r="H9" s="922"/>
      <c r="I9" s="922"/>
    </row>
    <row r="10" spans="1:32" s="103" customFormat="1" ht="12.65" customHeight="1">
      <c r="A10"/>
      <c r="B10" s="924" t="s">
        <v>1097</v>
      </c>
      <c r="C10" s="924"/>
      <c r="D10" s="924"/>
      <c r="E10" s="924"/>
      <c r="F10" s="924"/>
      <c r="G10" s="924"/>
      <c r="H10" s="924"/>
      <c r="I10" s="924"/>
      <c r="J10" s="924"/>
      <c r="K10"/>
      <c r="L10"/>
      <c r="M10"/>
      <c r="N10"/>
      <c r="O10"/>
      <c r="P10"/>
      <c r="Q10"/>
      <c r="R10"/>
      <c r="S10"/>
      <c r="T10"/>
      <c r="U10"/>
      <c r="V10"/>
      <c r="W10"/>
      <c r="X10"/>
      <c r="Y10"/>
      <c r="Z10"/>
      <c r="AA10"/>
      <c r="AB10"/>
      <c r="AC10"/>
      <c r="AD10"/>
      <c r="AE10"/>
      <c r="AF10"/>
    </row>
    <row r="11" spans="1:32" s="103" customFormat="1">
      <c r="A11"/>
      <c r="B11"/>
      <c r="C11"/>
      <c r="D11"/>
      <c r="E11"/>
      <c r="F11"/>
      <c r="G11"/>
      <c r="H11"/>
      <c r="I11"/>
      <c r="J11"/>
      <c r="K11"/>
      <c r="L11"/>
      <c r="M11"/>
      <c r="N11"/>
      <c r="O11"/>
      <c r="P11"/>
      <c r="Q11"/>
      <c r="R11"/>
      <c r="S11"/>
      <c r="T11"/>
      <c r="U11"/>
      <c r="V11"/>
      <c r="W11"/>
      <c r="X11"/>
      <c r="Y11"/>
      <c r="Z11"/>
      <c r="AA11"/>
      <c r="AB11"/>
      <c r="AC11"/>
      <c r="AD11"/>
      <c r="AE11"/>
      <c r="AF11"/>
    </row>
    <row r="12" spans="1:32" s="103" customFormat="1" ht="13.4" customHeight="1">
      <c r="A12"/>
      <c r="B12" s="922" t="s">
        <v>616</v>
      </c>
      <c r="C12" s="922"/>
      <c r="D12" s="922"/>
      <c r="E12" s="922"/>
      <c r="F12" s="922"/>
      <c r="G12" s="922"/>
      <c r="H12" s="922"/>
      <c r="I12" s="922"/>
      <c r="J12" s="114"/>
      <c r="K12"/>
      <c r="L12"/>
      <c r="M12"/>
      <c r="N12"/>
      <c r="O12"/>
      <c r="P12"/>
      <c r="Q12"/>
      <c r="R12"/>
      <c r="S12"/>
      <c r="T12"/>
      <c r="U12"/>
      <c r="V12"/>
      <c r="W12"/>
      <c r="X12"/>
      <c r="Y12"/>
      <c r="Z12"/>
      <c r="AA12"/>
      <c r="AB12"/>
      <c r="AC12"/>
      <c r="AD12"/>
      <c r="AE12"/>
      <c r="AF12"/>
    </row>
    <row r="13" spans="1:32" s="103" customFormat="1" ht="12.65" customHeight="1">
      <c r="A13"/>
      <c r="B13" s="921" t="s">
        <v>1098</v>
      </c>
      <c r="C13" s="921"/>
      <c r="D13" s="921"/>
      <c r="E13" s="921"/>
      <c r="F13" s="921"/>
      <c r="G13" s="921"/>
      <c r="H13" s="921"/>
      <c r="I13" s="921"/>
      <c r="J13" s="921"/>
      <c r="K13"/>
      <c r="L13"/>
      <c r="M13"/>
      <c r="N13"/>
      <c r="O13"/>
      <c r="P13"/>
      <c r="Q13"/>
      <c r="R13"/>
      <c r="S13"/>
      <c r="T13"/>
      <c r="U13"/>
      <c r="V13"/>
      <c r="W13"/>
      <c r="X13"/>
      <c r="Y13"/>
      <c r="Z13"/>
      <c r="AA13"/>
      <c r="AB13"/>
      <c r="AC13"/>
      <c r="AD13"/>
      <c r="AE13"/>
      <c r="AF13"/>
    </row>
    <row r="14" spans="1:32" ht="13">
      <c r="B14" s="114"/>
      <c r="L14" s="281"/>
    </row>
    <row r="15" spans="1:32" ht="14.5" customHeight="1">
      <c r="B15" s="926" t="s">
        <v>617</v>
      </c>
      <c r="C15" s="926"/>
      <c r="D15" s="926"/>
      <c r="E15" s="926"/>
      <c r="F15" s="926"/>
      <c r="G15" s="926"/>
      <c r="H15" s="926"/>
      <c r="I15" s="926"/>
      <c r="J15" s="926"/>
    </row>
    <row r="16" spans="1:32" ht="12.65" customHeight="1">
      <c r="B16" s="921" t="s">
        <v>902</v>
      </c>
      <c r="C16" s="921"/>
      <c r="D16" s="921"/>
      <c r="E16" s="921"/>
      <c r="F16" s="921"/>
      <c r="G16" s="921"/>
      <c r="H16" s="921"/>
      <c r="I16" s="921"/>
      <c r="J16" s="921"/>
    </row>
    <row r="17" spans="2:12" ht="14.5" customHeight="1">
      <c r="B17" s="921" t="s">
        <v>903</v>
      </c>
      <c r="C17" s="921"/>
      <c r="D17" s="921"/>
      <c r="E17" s="921"/>
      <c r="F17" s="921"/>
      <c r="G17" s="921"/>
      <c r="H17" s="921"/>
      <c r="I17" s="921"/>
      <c r="J17" s="921"/>
      <c r="L17" s="203"/>
    </row>
    <row r="19" spans="2:12" ht="13" customHeight="1">
      <c r="B19" s="922" t="s">
        <v>618</v>
      </c>
      <c r="C19" s="922"/>
      <c r="D19" s="922"/>
      <c r="E19" s="922"/>
      <c r="F19" s="922"/>
      <c r="G19" s="922"/>
      <c r="H19" s="922"/>
      <c r="I19" s="922"/>
    </row>
    <row r="20" spans="2:12" ht="12.65" customHeight="1">
      <c r="B20" s="921" t="s">
        <v>1019</v>
      </c>
      <c r="C20" s="921"/>
      <c r="D20" s="921"/>
      <c r="E20" s="921"/>
      <c r="F20" s="921"/>
      <c r="G20" s="921"/>
      <c r="H20" s="921"/>
      <c r="I20" s="921"/>
      <c r="J20" s="921"/>
      <c r="L20" s="280"/>
    </row>
    <row r="21" spans="2:12" ht="14.5" customHeight="1">
      <c r="B21" s="928" t="s">
        <v>1094</v>
      </c>
      <c r="C21" s="928"/>
      <c r="D21" s="928"/>
      <c r="E21" s="928"/>
      <c r="F21" s="928"/>
      <c r="G21" s="928"/>
      <c r="H21" s="928"/>
      <c r="I21" s="928"/>
      <c r="J21" s="928"/>
    </row>
    <row r="22" spans="2:12" ht="14.5" customHeight="1">
      <c r="B22" s="921" t="s">
        <v>904</v>
      </c>
      <c r="C22" s="921"/>
      <c r="D22" s="921"/>
      <c r="E22" s="921"/>
      <c r="F22" s="921"/>
      <c r="G22" s="921"/>
      <c r="H22" s="921"/>
      <c r="I22" s="921"/>
      <c r="J22" s="921"/>
    </row>
    <row r="24" spans="2:12" ht="13" customHeight="1">
      <c r="B24" s="922" t="s">
        <v>619</v>
      </c>
      <c r="C24" s="922"/>
      <c r="D24" s="922"/>
      <c r="E24" s="922"/>
      <c r="F24" s="922"/>
      <c r="G24" s="922"/>
      <c r="H24" s="922"/>
      <c r="I24" s="922"/>
    </row>
    <row r="25" spans="2:12" ht="12.5" customHeight="1">
      <c r="B25" s="921" t="s">
        <v>1020</v>
      </c>
      <c r="C25" s="921"/>
      <c r="D25" s="921"/>
      <c r="E25" s="921"/>
      <c r="F25" s="921"/>
      <c r="G25" s="921"/>
      <c r="H25" s="921"/>
      <c r="I25" s="921"/>
      <c r="J25" s="921"/>
      <c r="L25" s="280"/>
    </row>
    <row r="26" spans="2:12" ht="12.5" customHeight="1">
      <c r="B26" s="921" t="s">
        <v>1095</v>
      </c>
      <c r="C26" s="921"/>
      <c r="D26" s="921"/>
      <c r="E26" s="921"/>
      <c r="F26" s="921"/>
      <c r="G26" s="921"/>
      <c r="H26" s="921"/>
      <c r="I26" s="921"/>
      <c r="J26" s="921"/>
    </row>
    <row r="28" spans="2:12" ht="13" customHeight="1">
      <c r="B28" s="922" t="s">
        <v>620</v>
      </c>
      <c r="C28" s="922"/>
      <c r="D28" s="922"/>
      <c r="E28" s="922"/>
      <c r="F28" s="922"/>
      <c r="G28" s="922"/>
      <c r="H28" s="922"/>
      <c r="I28" s="922"/>
    </row>
    <row r="29" spans="2:12" ht="12.65" customHeight="1">
      <c r="B29" s="921" t="s">
        <v>1096</v>
      </c>
      <c r="C29" s="921"/>
      <c r="D29" s="921"/>
      <c r="E29" s="921"/>
      <c r="F29" s="921"/>
      <c r="G29" s="921"/>
      <c r="H29" s="921"/>
      <c r="I29" s="921"/>
      <c r="J29" s="921"/>
    </row>
    <row r="30" spans="2:12" ht="12.65" customHeight="1">
      <c r="B30" s="921" t="s">
        <v>621</v>
      </c>
      <c r="C30" s="921"/>
      <c r="D30" s="921"/>
      <c r="E30" s="921"/>
      <c r="F30" s="921"/>
      <c r="G30" s="921"/>
      <c r="H30" s="921"/>
      <c r="I30" s="921"/>
      <c r="J30" s="921"/>
    </row>
    <row r="31" spans="2:12" ht="14.5" customHeight="1">
      <c r="B31" s="921" t="s">
        <v>905</v>
      </c>
      <c r="C31" s="921"/>
      <c r="D31" s="921"/>
      <c r="E31" s="921"/>
      <c r="F31" s="921"/>
      <c r="G31" s="921"/>
      <c r="H31" s="921"/>
      <c r="I31" s="921"/>
      <c r="J31" s="921"/>
      <c r="L31" s="523"/>
    </row>
    <row r="32" spans="2:12" ht="12.5" customHeight="1">
      <c r="B32" s="921" t="s">
        <v>906</v>
      </c>
      <c r="C32" s="921"/>
      <c r="D32" s="921"/>
      <c r="E32" s="921"/>
      <c r="F32" s="921"/>
      <c r="G32" s="921"/>
      <c r="H32" s="921"/>
      <c r="I32" s="921"/>
      <c r="J32" s="921"/>
    </row>
    <row r="34" spans="2:10" ht="12.65" customHeight="1">
      <c r="B34" s="927" t="s">
        <v>622</v>
      </c>
      <c r="C34" s="927"/>
      <c r="D34" s="927"/>
      <c r="E34" s="927"/>
      <c r="F34" s="927"/>
      <c r="G34" s="927"/>
      <c r="H34" s="927"/>
      <c r="I34" s="927"/>
      <c r="J34" s="927"/>
    </row>
    <row r="35" spans="2:10" ht="16.5" customHeight="1">
      <c r="B35" s="925" t="s">
        <v>839</v>
      </c>
      <c r="C35" s="925"/>
      <c r="D35" s="925"/>
      <c r="E35" s="925"/>
      <c r="F35" s="925"/>
      <c r="G35" s="925"/>
      <c r="H35" s="925"/>
      <c r="I35" s="925"/>
      <c r="J35" s="925"/>
    </row>
  </sheetData>
  <sheetProtection algorithmName="SHA-512" hashValue="3b67IaW4an7u9gKUlCTnONKGLikgym/QjLBSC/YRSO7V4RlL7iQ5gb2VyIOJdvcMqTglG3kXsWeTdUwsHcU2Wg==" saltValue="6TLH/z3M4xhp1kIMr1sk+Q==" spinCount="100000" sheet="1" objects="1" scenarios="1"/>
  <mergeCells count="26">
    <mergeCell ref="B35:J35"/>
    <mergeCell ref="B16:J16"/>
    <mergeCell ref="B25:J25"/>
    <mergeCell ref="B19:I19"/>
    <mergeCell ref="B15:J15"/>
    <mergeCell ref="B17:J17"/>
    <mergeCell ref="B31:J31"/>
    <mergeCell ref="B32:J32"/>
    <mergeCell ref="B24:I24"/>
    <mergeCell ref="B22:J22"/>
    <mergeCell ref="B34:J34"/>
    <mergeCell ref="B30:J30"/>
    <mergeCell ref="B28:I28"/>
    <mergeCell ref="B21:J21"/>
    <mergeCell ref="B20:J20"/>
    <mergeCell ref="B26:J26"/>
    <mergeCell ref="B29:J29"/>
    <mergeCell ref="B5:C5"/>
    <mergeCell ref="B13:J13"/>
    <mergeCell ref="B7:J7"/>
    <mergeCell ref="B9:I9"/>
    <mergeCell ref="B12:I12"/>
    <mergeCell ref="F6:G6"/>
    <mergeCell ref="H6:I6"/>
    <mergeCell ref="B6:E6"/>
    <mergeCell ref="B10:J10"/>
  </mergeCells>
  <pageMargins left="0.7" right="0.7" top="0.75" bottom="0.75" header="0.3" footer="0.3"/>
  <pageSetup paperSize="8" scale="67" orientation="landscape" horizontalDpi="1200" verticalDpi="1200" r:id="rId1"/>
  <headerFooter>
    <oddFooter>&amp;L&amp;1#&amp;"Calibri"&amp;7&amp;K000000C2 General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F0D82-D4FA-439E-B7CE-033B21B14C1B}">
  <sheetPr>
    <tabColor theme="9" tint="0.59999389629810485"/>
    <pageSetUpPr fitToPage="1"/>
  </sheetPr>
  <dimension ref="B1:J106"/>
  <sheetViews>
    <sheetView zoomScaleNormal="100" zoomScaleSheetLayoutView="100" workbookViewId="0">
      <selection activeCell="F10" sqref="F10"/>
    </sheetView>
  </sheetViews>
  <sheetFormatPr defaultRowHeight="12.5"/>
  <cols>
    <col min="1" max="1" width="5" customWidth="1"/>
    <col min="2" max="2" width="125.3984375" customWidth="1"/>
    <col min="3" max="3" width="9.296875" customWidth="1"/>
    <col min="4" max="4" width="8.59765625" customWidth="1"/>
    <col min="5" max="6" width="12.09765625" customWidth="1"/>
    <col min="8" max="10" width="12.09765625" customWidth="1"/>
    <col min="11" max="11" width="42.796875" customWidth="1"/>
    <col min="12" max="13" width="11.09765625" customWidth="1"/>
  </cols>
  <sheetData>
    <row r="1" spans="2:10" ht="13.4" customHeight="1">
      <c r="F1" s="178"/>
      <c r="G1" s="404" t="s">
        <v>82</v>
      </c>
    </row>
    <row r="2" spans="2:10" ht="63" customHeight="1">
      <c r="D2" s="48"/>
    </row>
    <row r="4" spans="2:10" ht="21">
      <c r="B4" s="85" t="s">
        <v>1185</v>
      </c>
    </row>
    <row r="5" spans="2:10" ht="21">
      <c r="B5" s="19"/>
      <c r="D5" s="22"/>
      <c r="E5" s="22"/>
      <c r="F5" s="22"/>
      <c r="G5" s="22"/>
      <c r="H5" s="22"/>
      <c r="I5" s="22"/>
      <c r="J5" s="22"/>
    </row>
    <row r="6" spans="2:10" ht="13">
      <c r="B6" s="114" t="s">
        <v>882</v>
      </c>
    </row>
    <row r="7" spans="2:10" ht="56.5" customHeight="1">
      <c r="B7" s="235" t="s">
        <v>1101</v>
      </c>
    </row>
    <row r="9" spans="2:10" ht="13">
      <c r="B9" s="114" t="s">
        <v>1099</v>
      </c>
    </row>
    <row r="10" spans="2:10" ht="56" customHeight="1">
      <c r="B10" s="235" t="s">
        <v>1102</v>
      </c>
    </row>
    <row r="12" spans="2:10" ht="13">
      <c r="B12" s="114" t="s">
        <v>1100</v>
      </c>
    </row>
    <row r="13" spans="2:10" ht="55" customHeight="1">
      <c r="B13" s="235" t="s">
        <v>1103</v>
      </c>
    </row>
    <row r="14" spans="2:10">
      <c r="B14" s="194"/>
    </row>
    <row r="15" spans="2:10" ht="13">
      <c r="B15" s="114" t="s">
        <v>986</v>
      </c>
    </row>
    <row r="16" spans="2:10" ht="151" customHeight="1">
      <c r="B16" s="235" t="s">
        <v>990</v>
      </c>
    </row>
    <row r="17" spans="2:2">
      <c r="B17" s="194"/>
    </row>
    <row r="18" spans="2:2" ht="13">
      <c r="B18" s="114" t="s">
        <v>988</v>
      </c>
    </row>
    <row r="19" spans="2:2" ht="166.5" customHeight="1">
      <c r="B19" s="235" t="s">
        <v>991</v>
      </c>
    </row>
    <row r="20" spans="2:2">
      <c r="B20" s="194"/>
    </row>
    <row r="21" spans="2:2" ht="13">
      <c r="B21" s="114" t="s">
        <v>989</v>
      </c>
    </row>
    <row r="22" spans="2:2" ht="120" customHeight="1">
      <c r="B22" s="235" t="s">
        <v>992</v>
      </c>
    </row>
    <row r="23" spans="2:2" ht="15.5" customHeight="1">
      <c r="B23" s="194"/>
    </row>
    <row r="24" spans="2:2" ht="13">
      <c r="B24" s="114" t="s">
        <v>883</v>
      </c>
    </row>
    <row r="25" spans="2:2" ht="300" customHeight="1">
      <c r="B25" s="235" t="s">
        <v>1158</v>
      </c>
    </row>
    <row r="26" spans="2:2">
      <c r="B26" s="194"/>
    </row>
    <row r="27" spans="2:2" ht="13">
      <c r="B27" s="114" t="s">
        <v>853</v>
      </c>
    </row>
    <row r="28" spans="2:2" ht="66" customHeight="1">
      <c r="B28" s="235" t="s">
        <v>966</v>
      </c>
    </row>
    <row r="29" spans="2:2">
      <c r="B29" s="194"/>
    </row>
    <row r="30" spans="2:2" ht="13">
      <c r="B30" s="114" t="s">
        <v>627</v>
      </c>
    </row>
    <row r="31" spans="2:2" ht="116" customHeight="1">
      <c r="B31" s="235" t="s">
        <v>1009</v>
      </c>
    </row>
    <row r="32" spans="2:2" ht="20" customHeight="1">
      <c r="B32" s="194"/>
    </row>
    <row r="33" spans="2:2" ht="15" customHeight="1">
      <c r="B33" s="114" t="s">
        <v>628</v>
      </c>
    </row>
    <row r="34" spans="2:2" ht="68" customHeight="1">
      <c r="B34" s="235" t="s">
        <v>1105</v>
      </c>
    </row>
    <row r="35" spans="2:2">
      <c r="B35" s="194"/>
    </row>
    <row r="36" spans="2:2" ht="13">
      <c r="B36" s="114" t="s">
        <v>629</v>
      </c>
    </row>
    <row r="37" spans="2:2" ht="43" customHeight="1">
      <c r="B37" s="236" t="s">
        <v>1104</v>
      </c>
    </row>
    <row r="39" spans="2:2" ht="13">
      <c r="B39" s="114" t="s">
        <v>630</v>
      </c>
    </row>
    <row r="40" spans="2:2" ht="52.5" customHeight="1">
      <c r="B40" s="235" t="s">
        <v>1106</v>
      </c>
    </row>
    <row r="41" spans="2:2">
      <c r="B41" s="239" t="s">
        <v>631</v>
      </c>
    </row>
    <row r="42" spans="2:2" ht="17.5" customHeight="1">
      <c r="B42" s="194"/>
    </row>
    <row r="43" spans="2:2" ht="13">
      <c r="B43" s="114" t="s">
        <v>632</v>
      </c>
    </row>
    <row r="44" spans="2:2" ht="42.5" customHeight="1">
      <c r="B44" s="235" t="s">
        <v>633</v>
      </c>
    </row>
    <row r="45" spans="2:2" ht="27.5" customHeight="1">
      <c r="B45" s="729" t="s">
        <v>885</v>
      </c>
    </row>
    <row r="46" spans="2:2" ht="25">
      <c r="B46" s="235" t="s">
        <v>1114</v>
      </c>
    </row>
    <row r="47" spans="2:2">
      <c r="B47" s="235" t="s">
        <v>888</v>
      </c>
    </row>
    <row r="49" spans="2:2" ht="13">
      <c r="B49" s="114" t="s">
        <v>886</v>
      </c>
    </row>
    <row r="50" spans="2:2">
      <c r="B50" s="235" t="s">
        <v>1117</v>
      </c>
    </row>
    <row r="51" spans="2:2">
      <c r="B51" s="235" t="s">
        <v>889</v>
      </c>
    </row>
    <row r="52" spans="2:2">
      <c r="B52" s="194"/>
    </row>
    <row r="53" spans="2:2" ht="13">
      <c r="B53" s="114" t="s">
        <v>636</v>
      </c>
    </row>
    <row r="54" spans="2:2" ht="117" customHeight="1">
      <c r="B54" s="235" t="s">
        <v>967</v>
      </c>
    </row>
    <row r="55" spans="2:2" ht="14.5" customHeight="1">
      <c r="B55" s="194"/>
    </row>
    <row r="56" spans="2:2" ht="13">
      <c r="B56" s="114" t="s">
        <v>1013</v>
      </c>
    </row>
    <row r="57" spans="2:2" ht="80.5" customHeight="1">
      <c r="B57" s="235" t="s">
        <v>1014</v>
      </c>
    </row>
    <row r="58" spans="2:2" ht="14.5" customHeight="1">
      <c r="B58" s="194"/>
    </row>
    <row r="59" spans="2:2" ht="13">
      <c r="B59" s="114" t="s">
        <v>1107</v>
      </c>
    </row>
    <row r="60" spans="2:2" ht="66" customHeight="1">
      <c r="B60" s="235" t="s">
        <v>634</v>
      </c>
    </row>
    <row r="61" spans="2:2">
      <c r="B61" s="194"/>
    </row>
    <row r="62" spans="2:2" ht="13">
      <c r="B62" s="114" t="s">
        <v>635</v>
      </c>
    </row>
    <row r="63" spans="2:2" ht="170.5" customHeight="1">
      <c r="B63" s="235" t="s">
        <v>1010</v>
      </c>
    </row>
    <row r="64" spans="2:2" ht="13.5" customHeight="1">
      <c r="B64" s="114"/>
    </row>
    <row r="65" spans="2:2" ht="12.65" customHeight="1">
      <c r="B65" s="114" t="s">
        <v>1011</v>
      </c>
    </row>
    <row r="66" spans="2:2" ht="28" customHeight="1">
      <c r="B66" s="235" t="s">
        <v>1108</v>
      </c>
    </row>
    <row r="67" spans="2:2" ht="12" customHeight="1">
      <c r="B67" s="197"/>
    </row>
    <row r="68" spans="2:2" ht="13">
      <c r="B68" s="114" t="s">
        <v>1110</v>
      </c>
    </row>
    <row r="69" spans="2:2" ht="43" customHeight="1">
      <c r="B69" s="235" t="s">
        <v>1109</v>
      </c>
    </row>
    <row r="70" spans="2:2">
      <c r="B70" s="238" t="s">
        <v>637</v>
      </c>
    </row>
    <row r="71" spans="2:2">
      <c r="B71" s="198"/>
    </row>
    <row r="72" spans="2:2" ht="13">
      <c r="B72" s="114" t="s">
        <v>638</v>
      </c>
    </row>
    <row r="73" spans="2:2" ht="25">
      <c r="B73" s="235" t="s">
        <v>639</v>
      </c>
    </row>
    <row r="74" spans="2:2" ht="17" customHeight="1">
      <c r="B74" s="235" t="s">
        <v>1111</v>
      </c>
    </row>
    <row r="75" spans="2:2">
      <c r="B75" s="197"/>
    </row>
    <row r="76" spans="2:2" ht="13">
      <c r="B76" s="270" t="s">
        <v>640</v>
      </c>
    </row>
    <row r="77" spans="2:2" ht="25">
      <c r="B77" s="235" t="s">
        <v>641</v>
      </c>
    </row>
    <row r="78" spans="2:2" ht="15.5" customHeight="1">
      <c r="B78" s="235" t="s">
        <v>895</v>
      </c>
    </row>
    <row r="79" spans="2:2">
      <c r="B79" s="194"/>
    </row>
    <row r="80" spans="2:2" ht="13">
      <c r="B80" s="114" t="s">
        <v>642</v>
      </c>
    </row>
    <row r="81" spans="2:2">
      <c r="B81" s="235" t="s">
        <v>643</v>
      </c>
    </row>
    <row r="82" spans="2:2" ht="16.5" customHeight="1">
      <c r="B82" s="235" t="s">
        <v>644</v>
      </c>
    </row>
    <row r="84" spans="2:2" ht="13">
      <c r="B84" s="114" t="s">
        <v>645</v>
      </c>
    </row>
    <row r="85" spans="2:2" ht="25">
      <c r="B85" s="235" t="s">
        <v>646</v>
      </c>
    </row>
    <row r="86" spans="2:2" ht="15.5" customHeight="1">
      <c r="B86" s="235" t="s">
        <v>647</v>
      </c>
    </row>
    <row r="88" spans="2:2" ht="13">
      <c r="B88" s="114" t="s">
        <v>893</v>
      </c>
    </row>
    <row r="89" spans="2:2" ht="16.5" customHeight="1">
      <c r="B89" s="235" t="s">
        <v>894</v>
      </c>
    </row>
    <row r="90" spans="2:2" ht="16.5" customHeight="1">
      <c r="B90" s="235" t="s">
        <v>895</v>
      </c>
    </row>
    <row r="92" spans="2:2" ht="13">
      <c r="B92" s="114" t="s">
        <v>890</v>
      </c>
    </row>
    <row r="93" spans="2:2" ht="66.5" customHeight="1">
      <c r="B93" s="235" t="s">
        <v>892</v>
      </c>
    </row>
    <row r="94" spans="2:2" ht="17" customHeight="1">
      <c r="B94" s="235" t="s">
        <v>891</v>
      </c>
    </row>
    <row r="96" spans="2:2" ht="13">
      <c r="B96" s="114" t="s">
        <v>884</v>
      </c>
    </row>
    <row r="97" spans="2:3" ht="40.5" customHeight="1">
      <c r="B97" s="235" t="s">
        <v>1113</v>
      </c>
    </row>
    <row r="98" spans="2:3" ht="25">
      <c r="B98" s="235" t="s">
        <v>1112</v>
      </c>
    </row>
    <row r="101" spans="2:3" ht="13">
      <c r="B101" s="114" t="s">
        <v>887</v>
      </c>
    </row>
    <row r="102" spans="2:3" ht="25">
      <c r="B102" s="235" t="s">
        <v>1116</v>
      </c>
    </row>
    <row r="103" spans="2:3">
      <c r="B103" s="235" t="s">
        <v>1115</v>
      </c>
    </row>
    <row r="105" spans="2:3" ht="13">
      <c r="B105" s="114" t="s">
        <v>1118</v>
      </c>
      <c r="C105" s="114"/>
    </row>
    <row r="106" spans="2:3" ht="142.5" customHeight="1">
      <c r="B106" s="235" t="s">
        <v>1156</v>
      </c>
    </row>
  </sheetData>
  <sheetProtection algorithmName="SHA-512" hashValue="NOhgtM1aQOuny0tx6DR4g9YjtlelgUpzfpHv4dqaGWCQnwI3XzTOCYI7MUc87wcP3Q/eWECWumY/HHZftq3/2Q==" saltValue="DMyOeFKeGW/3huUsFvaeMw==" spinCount="100000" sheet="1" objects="1" scenarios="1"/>
  <hyperlinks>
    <hyperlink ref="B59" r:id="rId1" display="Human rights commitment statement " xr:uid="{A9D0C1EA-D8B3-4D00-989F-9DD7B0EC72DD}"/>
    <hyperlink ref="B65" r:id="rId2" display="Responsible investment policy****" xr:uid="{315DD741-9407-473D-84F7-C4877A4584EE}"/>
    <hyperlink ref="B68" r:id="rId3" display="Whistle-blowing policy****" xr:uid="{38BAC9ED-6660-45A4-9202-04490BC95E7F}"/>
    <hyperlink ref="B41" r:id="rId4" xr:uid="{1E66FBA8-B130-4B28-8095-0A9501D43764}"/>
    <hyperlink ref="B70" r:id="rId5" xr:uid="{521A5943-0BD3-4969-ABB5-B14D7E083FA6}"/>
    <hyperlink ref="B80" r:id="rId6" xr:uid="{828A12AD-064F-4905-B938-6A269C48A699}"/>
    <hyperlink ref="B27" r:id="rId7" xr:uid="{6999BB31-EA65-4484-934E-15FD32B07E9C}"/>
    <hyperlink ref="B101" r:id="rId8" xr:uid="{91881147-DA2B-41DE-A3FD-E4F63E3D8579}"/>
    <hyperlink ref="B49" r:id="rId9" xr:uid="{63E0B3FC-7B7D-4D7C-87CC-24AA840F69E2}"/>
    <hyperlink ref="B45" r:id="rId10" xr:uid="{810E2B64-0F7A-4B50-BAA7-755A71B7A4F8}"/>
    <hyperlink ref="B96" r:id="rId11" xr:uid="{740B3C35-3177-4059-ADCC-E5E1C6BA503F}"/>
    <hyperlink ref="B92" r:id="rId12" xr:uid="{CC339BCB-BC02-458B-A836-28A0A16F55A7}"/>
    <hyperlink ref="B6" r:id="rId13" xr:uid="{352FE018-6712-4FA0-9417-36B8A64FD72E}"/>
    <hyperlink ref="B30" r:id="rId14" xr:uid="{B84CBE83-BA61-4F72-9083-B154D18471C7}"/>
    <hyperlink ref="B33" r:id="rId15" xr:uid="{E05039C5-690F-4A2F-9323-FF03A1573E68}"/>
    <hyperlink ref="B43" r:id="rId16" xr:uid="{D8D4D1CA-FFE1-4834-A0AB-2AEF67EBDB5A}"/>
    <hyperlink ref="B88" r:id="rId17" xr:uid="{E91CC71D-82AF-4984-8011-C7DD77E80F31}"/>
  </hyperlinks>
  <pageMargins left="0.25" right="0.25" top="0.75" bottom="0.75" header="0.3" footer="0.3"/>
  <pageSetup paperSize="8" scale="22" orientation="landscape" horizontalDpi="1200" verticalDpi="1200" r:id="rId18"/>
  <headerFooter>
    <oddFooter>&amp;L&amp;1#&amp;"Calibri"&amp;7&amp;K000000C2 General</oddFooter>
  </headerFooter>
  <drawing r:id="rId1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C237D-A21F-40D7-9118-72F6B62B606F}">
  <sheetPr>
    <pageSetUpPr fitToPage="1"/>
  </sheetPr>
  <dimension ref="B1:D150"/>
  <sheetViews>
    <sheetView topLeftCell="A7" zoomScaleNormal="100" workbookViewId="0">
      <selection activeCell="C36" sqref="C36:C40"/>
    </sheetView>
  </sheetViews>
  <sheetFormatPr defaultRowHeight="12.5"/>
  <cols>
    <col min="1" max="1" width="5" customWidth="1"/>
    <col min="2" max="2" width="26.59765625" customWidth="1"/>
    <col min="3" max="3" width="61.09765625" customWidth="1"/>
    <col min="4" max="4" width="47.09765625" customWidth="1"/>
    <col min="5" max="5" width="8.8984375" customWidth="1"/>
  </cols>
  <sheetData>
    <row r="1" spans="2:4" ht="13.4" customHeight="1"/>
    <row r="2" spans="2:4" ht="63.65" customHeight="1">
      <c r="B2" s="26" t="s">
        <v>38</v>
      </c>
      <c r="D2" s="48" t="s">
        <v>39</v>
      </c>
    </row>
    <row r="3" spans="2:4">
      <c r="D3" s="1"/>
    </row>
    <row r="5" spans="2:4" ht="21">
      <c r="B5" s="34" t="s">
        <v>40</v>
      </c>
      <c r="C5" s="38"/>
      <c r="D5" s="38"/>
    </row>
    <row r="6" spans="2:4">
      <c r="B6" s="38"/>
      <c r="C6" s="38"/>
      <c r="D6" s="38"/>
    </row>
    <row r="7" spans="2:4" ht="51" customHeight="1">
      <c r="B7" s="774" t="s">
        <v>41</v>
      </c>
      <c r="C7" s="774"/>
      <c r="D7" s="774"/>
    </row>
    <row r="8" spans="2:4" ht="14.15" customHeight="1">
      <c r="B8" s="35" t="s">
        <v>42</v>
      </c>
      <c r="C8" s="33"/>
      <c r="D8" s="33"/>
    </row>
    <row r="10" spans="2:4">
      <c r="B10" s="41" t="s">
        <v>43</v>
      </c>
      <c r="C10" s="41" t="s">
        <v>44</v>
      </c>
      <c r="D10" s="41" t="s">
        <v>45</v>
      </c>
    </row>
    <row r="11" spans="2:4">
      <c r="B11" s="775"/>
      <c r="C11" s="775"/>
      <c r="D11" s="775"/>
    </row>
    <row r="12" spans="2:4">
      <c r="B12" s="43"/>
      <c r="C12" s="44"/>
      <c r="D12" s="43"/>
    </row>
    <row r="13" spans="2:4">
      <c r="B13" s="43"/>
      <c r="C13" s="44"/>
      <c r="D13" s="43"/>
    </row>
    <row r="14" spans="2:4">
      <c r="B14" s="43"/>
      <c r="C14" s="44"/>
      <c r="D14" s="43"/>
    </row>
    <row r="15" spans="2:4">
      <c r="B15" s="43"/>
      <c r="C15" s="44"/>
      <c r="D15" s="43"/>
    </row>
    <row r="16" spans="2:4">
      <c r="B16" s="43"/>
      <c r="C16" s="44"/>
      <c r="D16" s="43"/>
    </row>
    <row r="17" spans="2:4">
      <c r="B17" s="43"/>
      <c r="C17" s="44"/>
      <c r="D17" s="43"/>
    </row>
    <row r="18" spans="2:4">
      <c r="B18" s="43"/>
      <c r="C18" s="44"/>
      <c r="D18" s="43"/>
    </row>
    <row r="19" spans="2:4">
      <c r="B19" s="43"/>
      <c r="C19" s="44"/>
      <c r="D19" s="43"/>
    </row>
    <row r="20" spans="2:4" ht="13" thickBot="1">
      <c r="B20" s="45"/>
      <c r="C20" s="46"/>
      <c r="D20" s="45"/>
    </row>
    <row r="21" spans="2:4">
      <c r="B21" s="775"/>
      <c r="C21" s="775"/>
      <c r="D21" s="775"/>
    </row>
    <row r="22" spans="2:4">
      <c r="B22" s="43"/>
      <c r="C22" s="44"/>
      <c r="D22" s="43"/>
    </row>
    <row r="23" spans="2:4">
      <c r="B23" s="43"/>
      <c r="C23" s="44"/>
      <c r="D23" s="43"/>
    </row>
    <row r="24" spans="2:4">
      <c r="B24" s="43"/>
      <c r="C24" s="44"/>
      <c r="D24" s="43"/>
    </row>
    <row r="25" spans="2:4">
      <c r="B25" s="43"/>
      <c r="C25" s="44"/>
      <c r="D25" s="43"/>
    </row>
    <row r="26" spans="2:4">
      <c r="B26" s="43"/>
      <c r="C26" s="44"/>
      <c r="D26" s="43"/>
    </row>
    <row r="27" spans="2:4">
      <c r="B27" s="43"/>
      <c r="C27" s="44"/>
      <c r="D27" s="43"/>
    </row>
    <row r="28" spans="2:4">
      <c r="B28" s="43"/>
      <c r="C28" s="44"/>
      <c r="D28" s="43"/>
    </row>
    <row r="29" spans="2:4">
      <c r="B29" s="43"/>
      <c r="C29" s="44"/>
      <c r="D29" s="43"/>
    </row>
    <row r="30" spans="2:4">
      <c r="B30" s="43"/>
      <c r="C30" s="44"/>
      <c r="D30" s="43"/>
    </row>
    <row r="31" spans="2:4">
      <c r="B31" s="43"/>
      <c r="C31" s="44"/>
      <c r="D31" s="43"/>
    </row>
    <row r="32" spans="2:4">
      <c r="B32" s="43"/>
      <c r="C32" s="44"/>
      <c r="D32" s="43"/>
    </row>
    <row r="33" spans="2:4">
      <c r="B33" s="43"/>
      <c r="C33" s="44"/>
      <c r="D33" s="43"/>
    </row>
    <row r="34" spans="2:4">
      <c r="B34" s="43"/>
      <c r="C34" s="44"/>
      <c r="D34" s="43"/>
    </row>
    <row r="35" spans="2:4">
      <c r="B35" s="43"/>
      <c r="C35" s="44"/>
      <c r="D35" s="43"/>
    </row>
    <row r="36" spans="2:4">
      <c r="B36" s="43"/>
      <c r="C36" s="44"/>
      <c r="D36" s="43"/>
    </row>
    <row r="37" spans="2:4">
      <c r="B37" s="43"/>
      <c r="C37" s="44"/>
      <c r="D37" s="43"/>
    </row>
    <row r="38" spans="2:4">
      <c r="B38" s="43"/>
      <c r="C38" s="44"/>
      <c r="D38" s="43"/>
    </row>
    <row r="39" spans="2:4">
      <c r="B39" s="43"/>
      <c r="C39" s="44"/>
      <c r="D39" s="43"/>
    </row>
    <row r="40" spans="2:4">
      <c r="B40" s="43"/>
      <c r="C40" s="44"/>
      <c r="D40" s="43"/>
    </row>
    <row r="41" spans="2:4">
      <c r="B41" s="43"/>
      <c r="C41" s="44"/>
      <c r="D41" s="43"/>
    </row>
    <row r="42" spans="2:4">
      <c r="B42" s="43"/>
      <c r="C42" s="44"/>
      <c r="D42" s="43"/>
    </row>
    <row r="43" spans="2:4">
      <c r="B43" s="43"/>
      <c r="C43" s="44"/>
      <c r="D43" s="43"/>
    </row>
    <row r="44" spans="2:4" ht="13" thickBot="1">
      <c r="B44" s="45"/>
      <c r="C44" s="46"/>
      <c r="D44" s="45"/>
    </row>
    <row r="45" spans="2:4">
      <c r="B45" s="775"/>
      <c r="C45" s="775"/>
      <c r="D45" s="775"/>
    </row>
    <row r="46" spans="2:4">
      <c r="B46" s="43"/>
      <c r="C46" s="44"/>
      <c r="D46" s="43"/>
    </row>
    <row r="47" spans="2:4">
      <c r="B47" s="43"/>
      <c r="C47" s="44"/>
      <c r="D47" s="43"/>
    </row>
    <row r="48" spans="2:4">
      <c r="B48" s="43"/>
      <c r="C48" s="44"/>
      <c r="D48" s="43"/>
    </row>
    <row r="49" spans="2:4">
      <c r="B49" s="43"/>
      <c r="C49" s="44"/>
      <c r="D49" s="43"/>
    </row>
    <row r="50" spans="2:4" ht="13" thickBot="1">
      <c r="B50" s="45"/>
      <c r="C50" s="46"/>
      <c r="D50" s="45"/>
    </row>
    <row r="51" spans="2:4">
      <c r="B51" s="775"/>
      <c r="C51" s="775"/>
      <c r="D51" s="775"/>
    </row>
    <row r="52" spans="2:4">
      <c r="B52" s="43"/>
      <c r="C52" s="44"/>
      <c r="D52" s="43"/>
    </row>
    <row r="53" spans="2:4">
      <c r="B53" s="43"/>
      <c r="C53" s="44"/>
      <c r="D53" s="43"/>
    </row>
    <row r="54" spans="2:4">
      <c r="B54" s="43"/>
      <c r="C54" s="44"/>
      <c r="D54" s="43"/>
    </row>
    <row r="55" spans="2:4">
      <c r="B55" s="43"/>
      <c r="C55" s="44"/>
      <c r="D55" s="43"/>
    </row>
    <row r="56" spans="2:4" ht="13" thickBot="1">
      <c r="B56" s="45"/>
      <c r="C56" s="46"/>
      <c r="D56" s="45"/>
    </row>
    <row r="57" spans="2:4">
      <c r="B57" s="775"/>
      <c r="C57" s="775"/>
      <c r="D57" s="775"/>
    </row>
    <row r="58" spans="2:4">
      <c r="B58" s="43"/>
      <c r="C58" s="44"/>
      <c r="D58" s="43"/>
    </row>
    <row r="59" spans="2:4">
      <c r="B59" s="43"/>
      <c r="C59" s="44"/>
      <c r="D59" s="43"/>
    </row>
    <row r="60" spans="2:4">
      <c r="B60" s="43"/>
      <c r="C60" s="44"/>
      <c r="D60" s="43"/>
    </row>
    <row r="61" spans="2:4" ht="13" thickBot="1">
      <c r="B61" s="45"/>
      <c r="C61" s="46"/>
      <c r="D61" s="45"/>
    </row>
    <row r="62" spans="2:4">
      <c r="B62" s="775"/>
      <c r="C62" s="775"/>
      <c r="D62" s="775"/>
    </row>
    <row r="63" spans="2:4">
      <c r="B63" s="43"/>
      <c r="C63" s="44"/>
      <c r="D63" s="43"/>
    </row>
    <row r="64" spans="2:4">
      <c r="B64" s="43"/>
      <c r="C64" s="44"/>
      <c r="D64" s="43"/>
    </row>
    <row r="65" spans="2:4">
      <c r="B65" s="43"/>
      <c r="C65" s="44"/>
      <c r="D65" s="43"/>
    </row>
    <row r="66" spans="2:4">
      <c r="B66" s="43"/>
      <c r="C66" s="44"/>
      <c r="D66" s="43"/>
    </row>
    <row r="67" spans="2:4">
      <c r="B67" s="43"/>
      <c r="C67" s="44"/>
      <c r="D67" s="43"/>
    </row>
    <row r="68" spans="2:4" ht="13" thickBot="1">
      <c r="B68" s="45"/>
      <c r="C68" s="46"/>
      <c r="D68" s="45"/>
    </row>
    <row r="69" spans="2:4">
      <c r="B69" s="775"/>
      <c r="C69" s="775"/>
      <c r="D69" s="775"/>
    </row>
    <row r="70" spans="2:4">
      <c r="B70" s="43"/>
      <c r="C70" s="44"/>
      <c r="D70" s="43"/>
    </row>
    <row r="71" spans="2:4">
      <c r="B71" s="43"/>
      <c r="C71" s="44"/>
      <c r="D71" s="43"/>
    </row>
    <row r="72" spans="2:4">
      <c r="B72" s="43"/>
      <c r="C72" s="44"/>
      <c r="D72" s="43"/>
    </row>
    <row r="73" spans="2:4" ht="13" thickBot="1">
      <c r="B73" s="45"/>
      <c r="C73" s="46"/>
      <c r="D73" s="45"/>
    </row>
    <row r="74" spans="2:4">
      <c r="B74" s="775"/>
      <c r="C74" s="775"/>
      <c r="D74" s="775"/>
    </row>
    <row r="75" spans="2:4">
      <c r="B75" s="43"/>
      <c r="C75" s="44"/>
      <c r="D75" s="43"/>
    </row>
    <row r="76" spans="2:4">
      <c r="B76" s="43"/>
      <c r="C76" s="44"/>
      <c r="D76" s="43"/>
    </row>
    <row r="77" spans="2:4">
      <c r="B77" s="43"/>
      <c r="C77" s="44"/>
      <c r="D77" s="43"/>
    </row>
    <row r="78" spans="2:4" ht="13" thickBot="1">
      <c r="B78" s="45"/>
      <c r="C78" s="46"/>
      <c r="D78" s="45"/>
    </row>
    <row r="79" spans="2:4">
      <c r="B79" s="775"/>
      <c r="C79" s="775"/>
      <c r="D79" s="775"/>
    </row>
    <row r="80" spans="2:4">
      <c r="B80" s="43"/>
      <c r="C80" s="44"/>
      <c r="D80" s="43"/>
    </row>
    <row r="81" spans="2:4">
      <c r="B81" s="43"/>
      <c r="C81" s="44"/>
      <c r="D81" s="43"/>
    </row>
    <row r="82" spans="2:4">
      <c r="B82" s="43"/>
      <c r="C82" s="44"/>
      <c r="D82" s="43"/>
    </row>
    <row r="83" spans="2:4">
      <c r="B83" s="43"/>
      <c r="C83" s="44"/>
      <c r="D83" s="43"/>
    </row>
    <row r="84" spans="2:4">
      <c r="B84" s="43"/>
      <c r="C84" s="44"/>
      <c r="D84" s="43"/>
    </row>
    <row r="85" spans="2:4">
      <c r="B85" s="43"/>
      <c r="C85" s="44"/>
      <c r="D85" s="43"/>
    </row>
    <row r="86" spans="2:4">
      <c r="B86" s="43"/>
      <c r="C86" s="44"/>
      <c r="D86" s="43"/>
    </row>
    <row r="87" spans="2:4" ht="13" thickBot="1">
      <c r="B87" s="45"/>
      <c r="C87" s="46"/>
      <c r="D87" s="45"/>
    </row>
    <row r="88" spans="2:4">
      <c r="B88" s="775"/>
      <c r="C88" s="775"/>
      <c r="D88" s="775"/>
    </row>
    <row r="89" spans="2:4">
      <c r="B89" s="43"/>
      <c r="C89" s="44"/>
      <c r="D89" s="43"/>
    </row>
    <row r="90" spans="2:4">
      <c r="B90" s="43"/>
      <c r="C90" s="44"/>
      <c r="D90" s="43"/>
    </row>
    <row r="91" spans="2:4">
      <c r="B91" s="43"/>
      <c r="C91" s="44"/>
      <c r="D91" s="43"/>
    </row>
    <row r="92" spans="2:4" ht="13" thickBot="1">
      <c r="B92" s="45"/>
      <c r="C92" s="46"/>
      <c r="D92" s="45"/>
    </row>
    <row r="93" spans="2:4">
      <c r="B93" s="775"/>
      <c r="C93" s="775"/>
      <c r="D93" s="775"/>
    </row>
    <row r="94" spans="2:4">
      <c r="B94" s="43"/>
      <c r="C94" s="44"/>
      <c r="D94" s="43"/>
    </row>
    <row r="95" spans="2:4">
      <c r="B95" s="43"/>
      <c r="C95" s="44"/>
      <c r="D95" s="43"/>
    </row>
    <row r="96" spans="2:4">
      <c r="B96" s="43"/>
      <c r="C96" s="44"/>
      <c r="D96" s="43"/>
    </row>
    <row r="97" spans="2:4">
      <c r="B97" s="43"/>
      <c r="C97" s="44"/>
      <c r="D97" s="43"/>
    </row>
    <row r="98" spans="2:4" ht="13" thickBot="1">
      <c r="B98" s="45"/>
      <c r="C98" s="46"/>
      <c r="D98" s="45"/>
    </row>
    <row r="99" spans="2:4">
      <c r="B99" s="775"/>
      <c r="C99" s="775"/>
      <c r="D99" s="775"/>
    </row>
    <row r="100" spans="2:4">
      <c r="B100" s="43"/>
      <c r="C100" s="44"/>
      <c r="D100" s="43"/>
    </row>
    <row r="101" spans="2:4">
      <c r="B101" s="43"/>
      <c r="C101" s="44"/>
      <c r="D101" s="43"/>
    </row>
    <row r="102" spans="2:4">
      <c r="B102" s="43"/>
      <c r="C102" s="44"/>
      <c r="D102" s="43"/>
    </row>
    <row r="103" spans="2:4" ht="13" thickBot="1">
      <c r="B103" s="45"/>
      <c r="C103" s="46"/>
      <c r="D103" s="45"/>
    </row>
    <row r="104" spans="2:4">
      <c r="B104" s="775"/>
      <c r="C104" s="775"/>
      <c r="D104" s="775"/>
    </row>
    <row r="105" spans="2:4">
      <c r="B105" s="43"/>
      <c r="C105" s="44"/>
      <c r="D105" s="43"/>
    </row>
    <row r="106" spans="2:4">
      <c r="B106" s="43"/>
      <c r="C106" s="44"/>
      <c r="D106" s="43"/>
    </row>
    <row r="107" spans="2:4">
      <c r="B107" s="43"/>
      <c r="C107" s="44"/>
      <c r="D107" s="43"/>
    </row>
    <row r="108" spans="2:4">
      <c r="B108" s="43"/>
      <c r="C108" s="44"/>
      <c r="D108" s="43"/>
    </row>
    <row r="109" spans="2:4">
      <c r="B109" s="43"/>
      <c r="C109" s="44"/>
      <c r="D109" s="43"/>
    </row>
    <row r="110" spans="2:4">
      <c r="B110" s="43"/>
      <c r="C110" s="44"/>
      <c r="D110" s="43"/>
    </row>
    <row r="111" spans="2:4">
      <c r="B111" s="43"/>
      <c r="C111" s="44"/>
      <c r="D111" s="43"/>
    </row>
    <row r="112" spans="2:4">
      <c r="B112" s="43"/>
      <c r="C112" s="44"/>
      <c r="D112" s="43"/>
    </row>
    <row r="113" spans="2:4">
      <c r="B113" s="43"/>
      <c r="C113" s="44"/>
      <c r="D113" s="43"/>
    </row>
    <row r="114" spans="2:4">
      <c r="B114" s="43"/>
      <c r="C114" s="44"/>
      <c r="D114" s="43"/>
    </row>
    <row r="115" spans="2:4">
      <c r="B115" s="43"/>
      <c r="C115" s="44"/>
      <c r="D115" s="43"/>
    </row>
    <row r="116" spans="2:4">
      <c r="B116" s="43"/>
      <c r="C116" s="44"/>
      <c r="D116" s="43"/>
    </row>
    <row r="117" spans="2:4" ht="13" thickBot="1">
      <c r="B117" s="45"/>
      <c r="C117" s="46"/>
      <c r="D117" s="45"/>
    </row>
    <row r="118" spans="2:4">
      <c r="B118" s="775"/>
      <c r="C118" s="775"/>
      <c r="D118" s="775"/>
    </row>
    <row r="119" spans="2:4">
      <c r="B119" s="43"/>
      <c r="C119" s="44"/>
      <c r="D119" s="43"/>
    </row>
    <row r="120" spans="2:4">
      <c r="B120" s="43"/>
      <c r="C120" s="44"/>
      <c r="D120" s="43"/>
    </row>
    <row r="121" spans="2:4">
      <c r="B121" s="43"/>
      <c r="C121" s="44"/>
      <c r="D121" s="43"/>
    </row>
    <row r="122" spans="2:4" ht="13" thickBot="1">
      <c r="B122" s="45"/>
      <c r="C122" s="46"/>
      <c r="D122" s="45"/>
    </row>
    <row r="123" spans="2:4">
      <c r="B123" s="775"/>
      <c r="C123" s="775"/>
      <c r="D123" s="775"/>
    </row>
    <row r="124" spans="2:4">
      <c r="B124" s="43"/>
      <c r="C124" s="44"/>
      <c r="D124" s="43"/>
    </row>
    <row r="125" spans="2:4">
      <c r="B125" s="43"/>
      <c r="C125" s="44"/>
      <c r="D125" s="43"/>
    </row>
    <row r="126" spans="2:4">
      <c r="B126" s="43"/>
      <c r="C126" s="44"/>
      <c r="D126" s="43"/>
    </row>
    <row r="127" spans="2:4" ht="13" thickBot="1">
      <c r="B127" s="45"/>
      <c r="C127" s="46"/>
      <c r="D127" s="45"/>
    </row>
    <row r="128" spans="2:4">
      <c r="B128" s="775"/>
      <c r="C128" s="775"/>
      <c r="D128" s="775"/>
    </row>
    <row r="129" spans="2:4">
      <c r="B129" s="43"/>
      <c r="C129" s="44"/>
      <c r="D129" s="43"/>
    </row>
    <row r="130" spans="2:4">
      <c r="B130" s="43"/>
      <c r="C130" s="44"/>
      <c r="D130" s="43"/>
    </row>
    <row r="131" spans="2:4">
      <c r="B131" s="43"/>
      <c r="C131" s="44"/>
      <c r="D131" s="43"/>
    </row>
    <row r="132" spans="2:4">
      <c r="B132" s="43"/>
      <c r="C132" s="44"/>
      <c r="D132" s="43"/>
    </row>
    <row r="133" spans="2:4">
      <c r="B133" s="43"/>
      <c r="C133" s="44"/>
      <c r="D133" s="43"/>
    </row>
    <row r="134" spans="2:4" ht="13" thickBot="1">
      <c r="B134" s="45"/>
      <c r="C134" s="46"/>
      <c r="D134" s="45"/>
    </row>
    <row r="135" spans="2:4">
      <c r="B135" s="775"/>
      <c r="C135" s="775"/>
      <c r="D135" s="775"/>
    </row>
    <row r="136" spans="2:4">
      <c r="B136" s="43"/>
      <c r="C136" s="44"/>
      <c r="D136" s="43"/>
    </row>
    <row r="137" spans="2:4">
      <c r="B137" s="43"/>
      <c r="C137" s="44"/>
      <c r="D137" s="43"/>
    </row>
    <row r="138" spans="2:4">
      <c r="B138" s="43"/>
      <c r="C138" s="44"/>
      <c r="D138" s="43"/>
    </row>
    <row r="139" spans="2:4">
      <c r="B139" s="43"/>
      <c r="C139" s="44"/>
      <c r="D139" s="43"/>
    </row>
    <row r="140" spans="2:4" ht="13" thickBot="1">
      <c r="B140" s="45"/>
      <c r="C140" s="46"/>
      <c r="D140" s="45"/>
    </row>
    <row r="141" spans="2:4">
      <c r="B141" s="775"/>
      <c r="C141" s="775"/>
      <c r="D141" s="775"/>
    </row>
    <row r="142" spans="2:4">
      <c r="B142" s="43"/>
      <c r="C142" s="44"/>
      <c r="D142" s="43"/>
    </row>
    <row r="143" spans="2:4">
      <c r="B143" s="43"/>
      <c r="C143" s="44"/>
      <c r="D143" s="43"/>
    </row>
    <row r="144" spans="2:4">
      <c r="B144" s="43"/>
      <c r="C144" s="44"/>
      <c r="D144" s="43"/>
    </row>
    <row r="145" spans="2:4" ht="13" thickBot="1">
      <c r="B145" s="45"/>
      <c r="C145" s="46"/>
      <c r="D145" s="45"/>
    </row>
    <row r="146" spans="2:4">
      <c r="B146" s="775"/>
      <c r="C146" s="775"/>
      <c r="D146" s="775"/>
    </row>
    <row r="147" spans="2:4">
      <c r="B147" s="43"/>
      <c r="C147" s="44"/>
      <c r="D147" s="43"/>
    </row>
    <row r="148" spans="2:4">
      <c r="B148" s="43"/>
      <c r="C148" s="44"/>
      <c r="D148" s="43"/>
    </row>
    <row r="149" spans="2:4">
      <c r="B149" s="43"/>
      <c r="C149" s="44"/>
      <c r="D149" s="43"/>
    </row>
    <row r="150" spans="2:4" ht="13" thickBot="1">
      <c r="B150" s="45"/>
      <c r="C150" s="46"/>
      <c r="D150" s="45"/>
    </row>
  </sheetData>
  <mergeCells count="20">
    <mergeCell ref="B88:D88"/>
    <mergeCell ref="B93:D93"/>
    <mergeCell ref="B141:D141"/>
    <mergeCell ref="B146:D146"/>
    <mergeCell ref="B99:D99"/>
    <mergeCell ref="B104:D104"/>
    <mergeCell ref="B118:D118"/>
    <mergeCell ref="B123:D123"/>
    <mergeCell ref="B128:D128"/>
    <mergeCell ref="B135:D135"/>
    <mergeCell ref="B57:D57"/>
    <mergeCell ref="B62:D62"/>
    <mergeCell ref="B69:D69"/>
    <mergeCell ref="B74:D74"/>
    <mergeCell ref="B79:D79"/>
    <mergeCell ref="B7:D7"/>
    <mergeCell ref="B11:D11"/>
    <mergeCell ref="B21:D21"/>
    <mergeCell ref="B45:D45"/>
    <mergeCell ref="B51:D51"/>
  </mergeCells>
  <pageMargins left="0.25" right="0.25" top="0.75" bottom="0.75" header="0.3" footer="0.3"/>
  <pageSetup paperSize="9" scale="83" fitToHeight="0" orientation="portrait" horizontalDpi="1200" verticalDpi="1200" r:id="rId1"/>
  <headerFooter>
    <oddFooter>&amp;L&amp;1#&amp;"Calibri"&amp;7&amp;K000000C2 General</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949B1-331E-4046-A6BA-E333040FBBF3}">
  <sheetPr>
    <tabColor theme="3"/>
  </sheetPr>
  <dimension ref="A1:G27"/>
  <sheetViews>
    <sheetView view="pageBreakPreview" zoomScaleNormal="100" zoomScaleSheetLayoutView="100" workbookViewId="0">
      <selection activeCell="B25" sqref="B25:G25"/>
    </sheetView>
  </sheetViews>
  <sheetFormatPr defaultColWidth="8.8984375" defaultRowHeight="12.5"/>
  <sheetData>
    <row r="1" spans="1:7">
      <c r="A1" s="134"/>
    </row>
    <row r="11" spans="1:7">
      <c r="C11" s="133"/>
      <c r="D11" s="103"/>
      <c r="E11" s="103"/>
      <c r="F11" s="103"/>
      <c r="G11" s="103"/>
    </row>
    <row r="20" spans="2:7">
      <c r="B20" s="818" t="s">
        <v>1167</v>
      </c>
      <c r="C20" s="818"/>
      <c r="D20" s="818"/>
      <c r="E20" s="818"/>
      <c r="F20" s="818"/>
      <c r="G20" s="818"/>
    </row>
    <row r="21" spans="2:7">
      <c r="B21" s="818" t="s">
        <v>30</v>
      </c>
      <c r="C21" s="818"/>
      <c r="D21" s="818"/>
      <c r="E21" s="818"/>
      <c r="F21" s="818"/>
      <c r="G21" s="818"/>
    </row>
    <row r="22" spans="2:7">
      <c r="B22" s="818" t="s">
        <v>31</v>
      </c>
      <c r="C22" s="818"/>
      <c r="D22" s="818"/>
      <c r="E22" s="818"/>
      <c r="F22" s="818"/>
      <c r="G22" s="818"/>
    </row>
    <row r="23" spans="2:7" ht="13" customHeight="1">
      <c r="B23" s="818" t="s">
        <v>32</v>
      </c>
      <c r="C23" s="818"/>
      <c r="D23" s="818"/>
      <c r="E23" s="818"/>
      <c r="F23" s="818"/>
      <c r="G23" s="818"/>
    </row>
    <row r="24" spans="2:7">
      <c r="B24" s="818" t="s">
        <v>33</v>
      </c>
      <c r="C24" s="818"/>
      <c r="D24" s="818"/>
      <c r="E24" s="818"/>
      <c r="F24" s="818"/>
      <c r="G24" s="818"/>
    </row>
    <row r="25" spans="2:7">
      <c r="B25" s="818" t="s">
        <v>34</v>
      </c>
      <c r="C25" s="818"/>
      <c r="D25" s="818"/>
      <c r="E25" s="818"/>
      <c r="F25" s="818"/>
      <c r="G25" s="818"/>
    </row>
    <row r="26" spans="2:7">
      <c r="B26" s="782"/>
      <c r="C26" s="782"/>
      <c r="D26" s="782"/>
      <c r="E26" s="782"/>
      <c r="F26" s="782"/>
      <c r="G26" s="782"/>
    </row>
    <row r="27" spans="2:7">
      <c r="B27" s="782"/>
      <c r="C27" s="782"/>
      <c r="D27" s="782"/>
      <c r="E27" s="782"/>
      <c r="F27" s="782"/>
      <c r="G27" s="782"/>
    </row>
  </sheetData>
  <sheetProtection algorithmName="SHA-512" hashValue="15vfmG5v8sXTtlZtWm6qM/itGt85eOPiZ5RKTf7y6xm2rBezKUuDd+4lQk60jiyGSzgHTs1Fi/NTORiCyVhpbw==" saltValue="1fz14quXwFcrjKC4LMh0cw==" spinCount="100000" sheet="1" objects="1" scenarios="1"/>
  <mergeCells count="8">
    <mergeCell ref="B27:G27"/>
    <mergeCell ref="B20:G20"/>
    <mergeCell ref="B21:G21"/>
    <mergeCell ref="B22:G22"/>
    <mergeCell ref="B24:G24"/>
    <mergeCell ref="B25:G25"/>
    <mergeCell ref="B26:G26"/>
    <mergeCell ref="B23:G23"/>
  </mergeCells>
  <hyperlinks>
    <hyperlink ref="B20" location="'Discovery Health'!A1" display="Discovery Health" xr:uid="{A47DD458-7CF0-4CEC-AF3E-8F62ADF5CF31}"/>
    <hyperlink ref="B21" location="Vitality!A1" display="Vitality" xr:uid="{64F4D05B-542C-458B-A64E-5EE2CA3F1EAB}"/>
    <hyperlink ref="B22" location="'Discovery Invest'!A1" display="Discovery Invest" xr:uid="{E22D32DA-E587-4541-B9EA-B84F41F8F5F6}"/>
    <hyperlink ref="B24" location="'Discovery Insure'!A1" display="Discovery Insure" xr:uid="{E1787F81-021B-4533-89C9-D3EDD53731B4}"/>
    <hyperlink ref="B25" location="'Discovery Bank'!A1" display="Discovery Bank" xr:uid="{9868022B-B204-4DB1-ACB0-6BF32A6B1A6C}"/>
    <hyperlink ref="B23" location="'Discovery Invest'!A1" display="Discovery Invest" xr:uid="{1A4C848C-756F-4429-9D53-C1B811B887ED}"/>
    <hyperlink ref="B23:G23" location="'Discovery Life'!A1" display="Discovery Life" xr:uid="{A515CBA5-9D9E-4E1D-BEC8-4095C0D0A75E}"/>
    <hyperlink ref="B20:G20" location="Health!A1" display="Health" xr:uid="{BCFF26FD-1BA4-4EE6-9E50-1D0DB2AE1AC3}"/>
  </hyperlinks>
  <pageMargins left="0.7" right="0.7" top="0.75" bottom="0.75" header="0.3" footer="0.3"/>
  <pageSetup paperSize="9" orientation="portrait" r:id="rId1"/>
  <headerFooter>
    <oddFooter>&amp;L&amp;1#&amp;"Calibri"&amp;7&amp;K000000C2 General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25B5E-12CC-4653-8322-A2E43612573D}">
  <sheetPr>
    <tabColor theme="9" tint="0.59999389629810485"/>
    <pageSetUpPr fitToPage="1"/>
  </sheetPr>
  <dimension ref="B1:V37"/>
  <sheetViews>
    <sheetView zoomScaleNormal="100" zoomScaleSheetLayoutView="91" workbookViewId="0">
      <selection activeCell="O27" sqref="O27"/>
    </sheetView>
  </sheetViews>
  <sheetFormatPr defaultColWidth="13.59765625" defaultRowHeight="12.5"/>
  <cols>
    <col min="1" max="1" width="5" customWidth="1"/>
    <col min="2" max="2" width="25.8984375" style="42" bestFit="1" customWidth="1"/>
    <col min="3" max="3" width="57.3984375" style="42" customWidth="1"/>
    <col min="4" max="4" width="14.8984375" customWidth="1"/>
    <col min="5" max="8" width="12.69921875" customWidth="1"/>
    <col min="9" max="9" width="12.59765625" customWidth="1"/>
    <col min="10" max="10" width="46.69921875" customWidth="1"/>
    <col min="11" max="11" width="12.59765625" customWidth="1"/>
    <col min="12" max="12" width="5.09765625" customWidth="1"/>
    <col min="13" max="13" width="13.3984375" customWidth="1"/>
    <col min="15" max="15" width="12.09765625" customWidth="1"/>
    <col min="19" max="19" width="6.8984375" customWidth="1"/>
    <col min="20" max="20" width="15.59765625" hidden="1" customWidth="1"/>
  </cols>
  <sheetData>
    <row r="1" spans="2:22" ht="13.4" customHeight="1">
      <c r="F1" s="178"/>
      <c r="G1" s="404" t="s">
        <v>82</v>
      </c>
    </row>
    <row r="2" spans="2:22" ht="64.400000000000006" customHeight="1"/>
    <row r="4" spans="2:22" ht="24.75" customHeight="1">
      <c r="B4" s="264" t="s">
        <v>29</v>
      </c>
      <c r="C4" s="20"/>
      <c r="D4" s="20"/>
      <c r="E4" s="20"/>
      <c r="F4" s="20"/>
      <c r="G4" s="20"/>
      <c r="H4" s="20"/>
      <c r="I4" s="20"/>
      <c r="J4" s="20"/>
      <c r="K4" s="20"/>
      <c r="L4" s="20"/>
      <c r="M4" s="20"/>
      <c r="N4" s="20"/>
      <c r="O4" s="20"/>
      <c r="P4" s="20"/>
      <c r="Q4" s="21"/>
      <c r="R4" s="21"/>
      <c r="S4" s="21"/>
      <c r="T4" s="21"/>
      <c r="U4" s="21"/>
      <c r="V4" s="21"/>
    </row>
    <row r="5" spans="2:22">
      <c r="B5" s="215" t="s">
        <v>877</v>
      </c>
      <c r="C5" s="215" t="s">
        <v>346</v>
      </c>
      <c r="D5" s="176">
        <v>2024</v>
      </c>
      <c r="E5" s="176">
        <v>2023</v>
      </c>
      <c r="F5" s="176">
        <v>2022</v>
      </c>
      <c r="G5" s="176">
        <v>2021</v>
      </c>
      <c r="H5" s="176">
        <v>2020</v>
      </c>
      <c r="L5" s="86"/>
    </row>
    <row r="6" spans="2:22" ht="30" customHeight="1">
      <c r="B6" s="257" t="s">
        <v>881</v>
      </c>
      <c r="C6" s="257" t="s">
        <v>648</v>
      </c>
      <c r="D6" s="486">
        <v>3924973</v>
      </c>
      <c r="E6" s="221">
        <v>3827895</v>
      </c>
      <c r="F6" s="221">
        <v>3772605</v>
      </c>
      <c r="G6" s="221">
        <v>3731775</v>
      </c>
      <c r="H6" s="221">
        <v>3483487</v>
      </c>
      <c r="K6" s="498"/>
      <c r="L6" s="187"/>
    </row>
    <row r="7" spans="2:22" ht="28" customHeight="1">
      <c r="B7" s="257" t="s">
        <v>649</v>
      </c>
      <c r="C7" s="257" t="s">
        <v>650</v>
      </c>
      <c r="D7" s="486">
        <v>683351819.05999994</v>
      </c>
      <c r="E7" s="221">
        <v>532131493</v>
      </c>
      <c r="F7" s="221">
        <v>413200487.42383796</v>
      </c>
      <c r="G7" s="221">
        <v>518183442.75406742</v>
      </c>
      <c r="H7" s="221">
        <v>506079999.71168405</v>
      </c>
      <c r="L7" s="187"/>
    </row>
    <row r="8" spans="2:22" ht="62.5">
      <c r="B8" s="257" t="s">
        <v>968</v>
      </c>
      <c r="C8" s="257" t="s">
        <v>866</v>
      </c>
      <c r="D8" s="679">
        <v>0.111</v>
      </c>
      <c r="E8" s="244">
        <v>0.122</v>
      </c>
      <c r="F8" s="244">
        <v>0.14899999999999999</v>
      </c>
      <c r="G8" s="244">
        <v>0.17299999999999999</v>
      </c>
      <c r="H8" s="244">
        <v>0.16700000000000001</v>
      </c>
      <c r="L8" s="187"/>
    </row>
    <row r="9" spans="2:22" ht="25">
      <c r="B9" s="257" t="s">
        <v>651</v>
      </c>
      <c r="C9" s="257" t="s">
        <v>652</v>
      </c>
      <c r="D9" s="486">
        <v>215102</v>
      </c>
      <c r="E9" s="221">
        <v>226758</v>
      </c>
      <c r="F9" s="221">
        <v>230438.38887615793</v>
      </c>
      <c r="G9" s="221">
        <v>229952</v>
      </c>
      <c r="H9" s="221">
        <v>235243</v>
      </c>
      <c r="L9" s="187"/>
    </row>
    <row r="10" spans="2:22" ht="37.5" customHeight="1">
      <c r="B10" s="257" t="s">
        <v>653</v>
      </c>
      <c r="C10" s="257" t="s">
        <v>654</v>
      </c>
      <c r="D10" s="486">
        <v>364360</v>
      </c>
      <c r="E10" s="221">
        <v>387447</v>
      </c>
      <c r="F10" s="221" t="s">
        <v>131</v>
      </c>
      <c r="G10" s="221" t="s">
        <v>131</v>
      </c>
      <c r="H10" s="221" t="s">
        <v>131</v>
      </c>
      <c r="K10" s="700" t="s">
        <v>1021</v>
      </c>
      <c r="L10" s="187"/>
    </row>
    <row r="11" spans="2:22" ht="37.5">
      <c r="B11" s="257" t="s">
        <v>655</v>
      </c>
      <c r="C11" s="257" t="s">
        <v>656</v>
      </c>
      <c r="D11" s="486">
        <v>24121</v>
      </c>
      <c r="E11" s="221">
        <v>20947</v>
      </c>
      <c r="F11" s="221">
        <v>18295.344672246174</v>
      </c>
      <c r="G11" s="221">
        <v>17526</v>
      </c>
      <c r="H11" s="221" t="s">
        <v>131</v>
      </c>
      <c r="L11" s="187"/>
    </row>
    <row r="12" spans="2:22" ht="28.5" customHeight="1">
      <c r="B12" s="257" t="s">
        <v>657</v>
      </c>
      <c r="C12" s="257" t="s">
        <v>658</v>
      </c>
      <c r="D12" s="492">
        <v>0.112</v>
      </c>
      <c r="E12" s="244">
        <v>9.2399999999999996E-2</v>
      </c>
      <c r="F12" s="244">
        <v>7.9493691465755204E-2</v>
      </c>
      <c r="G12" s="244">
        <v>7.5999999999999998E-2</v>
      </c>
      <c r="H12" s="244" t="s">
        <v>131</v>
      </c>
      <c r="L12" s="187"/>
    </row>
    <row r="13" spans="2:22" ht="25">
      <c r="B13" s="257" t="s">
        <v>659</v>
      </c>
      <c r="C13" s="257" t="s">
        <v>659</v>
      </c>
      <c r="D13" s="486">
        <v>12942</v>
      </c>
      <c r="E13" s="221">
        <v>14292</v>
      </c>
      <c r="F13" s="221">
        <v>15784</v>
      </c>
      <c r="G13" s="221">
        <v>17313</v>
      </c>
      <c r="H13" s="221" t="s">
        <v>131</v>
      </c>
      <c r="L13" s="187"/>
    </row>
    <row r="14" spans="2:22" ht="25">
      <c r="B14" s="257" t="s">
        <v>660</v>
      </c>
      <c r="C14" s="257" t="s">
        <v>661</v>
      </c>
      <c r="D14" s="486">
        <v>108286</v>
      </c>
      <c r="E14" s="221">
        <v>95298</v>
      </c>
      <c r="F14" s="221">
        <v>68013</v>
      </c>
      <c r="G14" s="221">
        <v>58034</v>
      </c>
      <c r="H14" s="221">
        <v>63530</v>
      </c>
      <c r="L14" s="187"/>
    </row>
    <row r="15" spans="2:22" ht="17.5" customHeight="1">
      <c r="B15" s="816" t="s">
        <v>662</v>
      </c>
      <c r="C15" s="257" t="s">
        <v>663</v>
      </c>
      <c r="D15" s="486">
        <v>3118434</v>
      </c>
      <c r="E15" s="221">
        <v>3153175</v>
      </c>
      <c r="F15" s="221">
        <v>2948113</v>
      </c>
      <c r="G15" s="221">
        <v>2736978</v>
      </c>
      <c r="H15" s="221">
        <v>2510242</v>
      </c>
      <c r="L15" s="187"/>
    </row>
    <row r="16" spans="2:22" ht="15" customHeight="1">
      <c r="B16" s="817"/>
      <c r="C16" s="257" t="s">
        <v>664</v>
      </c>
      <c r="D16" s="486">
        <v>6327</v>
      </c>
      <c r="E16" s="221">
        <v>4368</v>
      </c>
      <c r="F16" s="221">
        <v>5369</v>
      </c>
      <c r="G16" s="221" t="s">
        <v>131</v>
      </c>
      <c r="H16" s="221" t="s">
        <v>131</v>
      </c>
      <c r="L16" s="187"/>
    </row>
    <row r="17" spans="2:12" ht="37.5">
      <c r="B17" s="801"/>
      <c r="C17" s="257" t="s">
        <v>1119</v>
      </c>
      <c r="D17" s="486">
        <v>2573</v>
      </c>
      <c r="E17" s="221">
        <v>2348</v>
      </c>
      <c r="F17" s="221">
        <v>2427.75</v>
      </c>
      <c r="G17" s="221">
        <v>2394</v>
      </c>
      <c r="H17" s="221">
        <v>2389</v>
      </c>
      <c r="L17" s="187"/>
    </row>
    <row r="18" spans="2:12" ht="12.5" customHeight="1">
      <c r="B18" s="816" t="s">
        <v>878</v>
      </c>
      <c r="C18" s="257" t="s">
        <v>873</v>
      </c>
      <c r="D18" s="486">
        <v>368279</v>
      </c>
      <c r="E18" s="245" t="s">
        <v>679</v>
      </c>
      <c r="F18" s="245" t="s">
        <v>679</v>
      </c>
      <c r="G18" s="245" t="s">
        <v>679</v>
      </c>
      <c r="H18" s="245" t="s">
        <v>679</v>
      </c>
      <c r="L18" s="187"/>
    </row>
    <row r="19" spans="2:12">
      <c r="B19" s="817"/>
      <c r="C19" s="294" t="s">
        <v>872</v>
      </c>
      <c r="D19" s="486">
        <v>1127344</v>
      </c>
      <c r="E19" s="245" t="s">
        <v>679</v>
      </c>
      <c r="F19" s="245" t="s">
        <v>679</v>
      </c>
      <c r="G19" s="245" t="s">
        <v>679</v>
      </c>
      <c r="H19" s="245" t="s">
        <v>679</v>
      </c>
      <c r="L19" s="187"/>
    </row>
    <row r="20" spans="2:12" ht="25">
      <c r="B20" s="817"/>
      <c r="C20" s="257" t="s">
        <v>665</v>
      </c>
      <c r="D20" s="486">
        <v>6451</v>
      </c>
      <c r="E20" s="245" t="s">
        <v>679</v>
      </c>
      <c r="F20" s="245" t="s">
        <v>679</v>
      </c>
      <c r="G20" s="245" t="s">
        <v>679</v>
      </c>
      <c r="H20" s="245" t="s">
        <v>679</v>
      </c>
      <c r="L20" s="187"/>
    </row>
    <row r="21" spans="2:12" ht="37.5">
      <c r="B21" s="257" t="s">
        <v>666</v>
      </c>
      <c r="C21" s="257" t="s">
        <v>667</v>
      </c>
      <c r="D21" s="679">
        <v>6.2E-2</v>
      </c>
      <c r="E21" s="244">
        <v>6.0299999999999999E-2</v>
      </c>
      <c r="F21" s="244">
        <v>5.2200000000000003E-2</v>
      </c>
      <c r="G21" s="244">
        <v>5.1999999999999998E-2</v>
      </c>
      <c r="H21" s="244" t="s">
        <v>131</v>
      </c>
      <c r="L21" s="187"/>
    </row>
    <row r="22" spans="2:12" ht="25">
      <c r="B22" s="257" t="s">
        <v>668</v>
      </c>
      <c r="C22" s="257" t="s">
        <v>669</v>
      </c>
      <c r="D22" s="486">
        <v>18309</v>
      </c>
      <c r="E22" s="221">
        <v>17086</v>
      </c>
      <c r="F22" s="221">
        <v>19350</v>
      </c>
      <c r="G22" s="244" t="s">
        <v>131</v>
      </c>
      <c r="H22" s="244" t="s">
        <v>131</v>
      </c>
      <c r="L22" s="187"/>
    </row>
    <row r="23" spans="2:12" ht="106" customHeight="1">
      <c r="B23" s="257" t="s">
        <v>670</v>
      </c>
      <c r="C23" s="257" t="s">
        <v>671</v>
      </c>
      <c r="D23" s="680">
        <v>1.4999999999999999E-2</v>
      </c>
      <c r="E23" s="244" t="s">
        <v>131</v>
      </c>
      <c r="F23" s="244" t="s">
        <v>131</v>
      </c>
      <c r="G23" s="244" t="s">
        <v>131</v>
      </c>
      <c r="H23" s="244" t="s">
        <v>131</v>
      </c>
      <c r="L23" s="187"/>
    </row>
    <row r="24" spans="2:12" ht="28" customHeight="1">
      <c r="B24" s="816" t="s">
        <v>1120</v>
      </c>
      <c r="C24" s="257" t="s">
        <v>672</v>
      </c>
      <c r="D24" s="486">
        <v>142979</v>
      </c>
      <c r="E24" s="221">
        <v>121669</v>
      </c>
      <c r="F24" s="221">
        <v>101121</v>
      </c>
      <c r="G24" s="244" t="s">
        <v>131</v>
      </c>
      <c r="H24" s="244" t="s">
        <v>131</v>
      </c>
      <c r="L24" s="187"/>
    </row>
    <row r="25" spans="2:12" ht="19" customHeight="1">
      <c r="B25" s="817"/>
      <c r="C25" s="257" t="s">
        <v>673</v>
      </c>
      <c r="D25" s="681">
        <v>0.18</v>
      </c>
      <c r="E25" s="243">
        <v>0.14000000000000001</v>
      </c>
      <c r="F25" s="243">
        <v>0.14000000000000001</v>
      </c>
      <c r="G25" s="244" t="s">
        <v>131</v>
      </c>
      <c r="H25" s="244" t="s">
        <v>131</v>
      </c>
      <c r="L25" s="187"/>
    </row>
    <row r="26" spans="2:12" ht="31" customHeight="1">
      <c r="B26" s="801"/>
      <c r="C26" s="257" t="s">
        <v>1121</v>
      </c>
      <c r="D26" s="681">
        <v>0.63349999999999995</v>
      </c>
      <c r="E26" s="243">
        <v>0.51</v>
      </c>
      <c r="F26" s="243">
        <v>0.5</v>
      </c>
      <c r="G26" s="244" t="s">
        <v>131</v>
      </c>
      <c r="H26" s="244" t="s">
        <v>131</v>
      </c>
      <c r="L26" s="187"/>
    </row>
    <row r="27" spans="2:12" ht="44.5" customHeight="1">
      <c r="B27" s="257" t="s">
        <v>674</v>
      </c>
      <c r="C27" s="257" t="s">
        <v>869</v>
      </c>
      <c r="D27" s="682">
        <v>8.6</v>
      </c>
      <c r="E27" s="266">
        <v>8.8699999999999992</v>
      </c>
      <c r="F27" s="266">
        <v>8.8053854228935808</v>
      </c>
      <c r="G27" s="245">
        <v>8.74</v>
      </c>
      <c r="H27" s="245">
        <v>8.76</v>
      </c>
      <c r="L27" s="187"/>
    </row>
    <row r="28" spans="2:12" ht="30" customHeight="1">
      <c r="B28" s="257" t="s">
        <v>675</v>
      </c>
      <c r="C28" s="257" t="s">
        <v>676</v>
      </c>
      <c r="D28" s="679">
        <v>0.18379999999999999</v>
      </c>
      <c r="E28" s="243">
        <v>0.16</v>
      </c>
      <c r="F28" s="243">
        <v>0.19</v>
      </c>
      <c r="G28" s="243">
        <v>0.19</v>
      </c>
      <c r="H28" s="243">
        <v>0.16</v>
      </c>
      <c r="L28" s="187"/>
    </row>
    <row r="29" spans="2:12" ht="18.5" customHeight="1" thickBot="1">
      <c r="B29" s="260" t="s">
        <v>677</v>
      </c>
      <c r="C29" s="260" t="s">
        <v>678</v>
      </c>
      <c r="D29" s="564">
        <v>35678550</v>
      </c>
      <c r="E29" s="222">
        <f>33561468</f>
        <v>33561468</v>
      </c>
      <c r="F29" s="222">
        <v>57813686</v>
      </c>
      <c r="G29" s="435" t="s">
        <v>679</v>
      </c>
      <c r="H29" s="435" t="s">
        <v>679</v>
      </c>
      <c r="L29" s="187"/>
    </row>
    <row r="30" spans="2:12" s="723" customFormat="1" ht="14.15" customHeight="1">
      <c r="B30" s="727" t="s">
        <v>876</v>
      </c>
      <c r="C30" s="727"/>
      <c r="D30" s="727"/>
    </row>
    <row r="31" spans="2:12" s="723" customFormat="1" ht="12.5" customHeight="1">
      <c r="B31" s="726" t="s">
        <v>875</v>
      </c>
      <c r="C31" s="726"/>
      <c r="D31" s="726"/>
    </row>
    <row r="32" spans="2:12" s="725" customFormat="1" ht="12.5" customHeight="1">
      <c r="B32" s="724" t="s">
        <v>1024</v>
      </c>
      <c r="C32" s="724"/>
      <c r="D32" s="724"/>
      <c r="E32" s="724"/>
      <c r="F32" s="724"/>
    </row>
    <row r="34" spans="2:5" ht="21">
      <c r="B34" s="413" t="s">
        <v>190</v>
      </c>
    </row>
    <row r="35" spans="2:5" ht="13.4" customHeight="1">
      <c r="B35" s="215"/>
      <c r="C35" s="215" t="s">
        <v>346</v>
      </c>
      <c r="D35" s="176">
        <v>2024</v>
      </c>
      <c r="E35" s="176">
        <v>2023</v>
      </c>
    </row>
    <row r="36" spans="2:5" ht="26.5" customHeight="1" thickBot="1">
      <c r="B36" s="260" t="s">
        <v>969</v>
      </c>
      <c r="C36" s="260" t="s">
        <v>680</v>
      </c>
      <c r="D36" s="769">
        <f>25224*23.07</f>
        <v>581917.68000000005</v>
      </c>
      <c r="E36" s="435" t="s">
        <v>131</v>
      </c>
    </row>
    <row r="37" spans="2:5" s="723" customFormat="1" ht="12.5" customHeight="1">
      <c r="B37" s="929" t="s">
        <v>1122</v>
      </c>
      <c r="C37" s="929"/>
    </row>
  </sheetData>
  <sheetProtection algorithmName="SHA-512" hashValue="zV1pmAsNkBnRwAYh8ilOncMEoRXF76JN6He1/Iq0uS7P6TFADlNAgfJLOwAwL/VIg+j4yO/OeoTr+Z7Jjk/ktg==" saltValue="7k2DthtAGTeIh/CpCybb9Q==" spinCount="100000" sheet="1" objects="1" scenarios="1"/>
  <mergeCells count="4">
    <mergeCell ref="B15:B17"/>
    <mergeCell ref="B24:B26"/>
    <mergeCell ref="B18:B20"/>
    <mergeCell ref="B37:C37"/>
  </mergeCells>
  <pageMargins left="0.7" right="0.7" top="0.75" bottom="0.75" header="0.3" footer="0.3"/>
  <pageSetup paperSize="8" scale="67" orientation="landscape" horizontalDpi="1200" verticalDpi="1200" r:id="rId1"/>
  <headerFooter>
    <oddFooter>&amp;L&amp;1#&amp;"Calibri"&amp;7&amp;K000000C2 General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40F7D-1E37-431E-BAE8-290EC080B27E}">
  <sheetPr>
    <tabColor theme="9" tint="0.59999389629810485"/>
    <pageSetUpPr fitToPage="1"/>
  </sheetPr>
  <dimension ref="B1:W14"/>
  <sheetViews>
    <sheetView zoomScaleNormal="100" zoomScaleSheetLayoutView="94" workbookViewId="0">
      <selection activeCell="D6" sqref="D6"/>
    </sheetView>
  </sheetViews>
  <sheetFormatPr defaultRowHeight="12.5"/>
  <cols>
    <col min="1" max="1" width="5" customWidth="1"/>
    <col min="2" max="2" width="35.69921875" bestFit="1" customWidth="1"/>
    <col min="3" max="3" width="45.09765625" customWidth="1"/>
    <col min="4" max="4" width="13.296875" customWidth="1"/>
    <col min="5" max="8" width="12.69921875" customWidth="1"/>
    <col min="9" max="9" width="17.3984375" customWidth="1"/>
    <col min="10" max="10" width="3.59765625" customWidth="1"/>
    <col min="11" max="11" width="11.09765625" customWidth="1"/>
    <col min="12" max="12" width="29" customWidth="1"/>
    <col min="13" max="13" width="9" customWidth="1"/>
    <col min="14" max="14" width="13.3984375" customWidth="1"/>
    <col min="16" max="16" width="12.09765625" customWidth="1"/>
    <col min="20" max="20" width="6.8984375" customWidth="1"/>
    <col min="21" max="21" width="15.59765625" hidden="1" customWidth="1"/>
  </cols>
  <sheetData>
    <row r="1" spans="2:23" ht="13.4" customHeight="1">
      <c r="F1" s="178"/>
      <c r="G1" s="404" t="s">
        <v>82</v>
      </c>
    </row>
    <row r="2" spans="2:23" ht="64.400000000000006" customHeight="1">
      <c r="I2" s="112"/>
    </row>
    <row r="4" spans="2:23" ht="24.75" customHeight="1">
      <c r="B4" s="18" t="s">
        <v>30</v>
      </c>
      <c r="C4" s="20"/>
      <c r="D4" s="20"/>
      <c r="E4" s="20"/>
      <c r="F4" s="20"/>
      <c r="G4" s="20"/>
      <c r="I4" s="781"/>
      <c r="J4" s="781"/>
      <c r="K4" s="781"/>
      <c r="L4" s="781"/>
      <c r="M4" s="22"/>
      <c r="N4" s="20"/>
      <c r="O4" s="20"/>
      <c r="P4" s="20"/>
      <c r="Q4" s="20"/>
      <c r="R4" s="21"/>
      <c r="S4" s="21"/>
      <c r="T4" s="21"/>
      <c r="U4" s="21"/>
      <c r="V4" s="21"/>
      <c r="W4" s="21"/>
    </row>
    <row r="5" spans="2:23">
      <c r="B5" s="82" t="s">
        <v>681</v>
      </c>
      <c r="C5" s="215" t="s">
        <v>346</v>
      </c>
      <c r="D5" s="176">
        <v>2024</v>
      </c>
      <c r="E5" s="176">
        <v>2023</v>
      </c>
      <c r="F5" s="176" t="s">
        <v>376</v>
      </c>
      <c r="G5" s="176" t="s">
        <v>377</v>
      </c>
      <c r="H5" s="176">
        <v>2020</v>
      </c>
      <c r="K5" s="38"/>
      <c r="L5" s="38"/>
      <c r="M5" s="38"/>
      <c r="N5" s="38"/>
      <c r="O5" s="38"/>
    </row>
    <row r="6" spans="2:23" ht="26.15" customHeight="1">
      <c r="B6" s="226" t="s">
        <v>682</v>
      </c>
      <c r="C6" s="226" t="s">
        <v>683</v>
      </c>
      <c r="D6" s="561">
        <v>1109715</v>
      </c>
      <c r="E6" s="369">
        <v>1066038</v>
      </c>
      <c r="F6" s="369">
        <v>1100922</v>
      </c>
      <c r="G6" s="362">
        <v>1058878</v>
      </c>
      <c r="H6" s="228" t="s">
        <v>131</v>
      </c>
      <c r="K6" s="38"/>
      <c r="L6" s="38"/>
      <c r="M6" s="38"/>
      <c r="N6" s="38"/>
      <c r="O6" s="38"/>
      <c r="P6" s="167"/>
      <c r="Q6" s="167"/>
    </row>
    <row r="7" spans="2:23" ht="37.5">
      <c r="B7" s="226" t="s">
        <v>686</v>
      </c>
      <c r="C7" s="226" t="s">
        <v>687</v>
      </c>
      <c r="D7" s="647">
        <v>0.63300000000000001</v>
      </c>
      <c r="E7" s="379">
        <v>0.57499999999999996</v>
      </c>
      <c r="F7" s="379">
        <v>0.54635428635790151</v>
      </c>
      <c r="G7" s="364">
        <v>0.5828171437583638</v>
      </c>
      <c r="H7" s="230">
        <v>0.58647288814688103</v>
      </c>
      <c r="K7" s="38"/>
      <c r="L7" s="38"/>
      <c r="M7" s="38"/>
      <c r="N7" s="38"/>
      <c r="O7" s="38"/>
      <c r="P7" s="167"/>
      <c r="Q7" s="167"/>
    </row>
    <row r="8" spans="2:23" ht="25">
      <c r="B8" s="226" t="s">
        <v>688</v>
      </c>
      <c r="C8" s="226" t="s">
        <v>689</v>
      </c>
      <c r="D8" s="561">
        <v>75571113</v>
      </c>
      <c r="E8" s="369">
        <v>72636984</v>
      </c>
      <c r="F8" s="369">
        <v>71983790</v>
      </c>
      <c r="G8" s="362">
        <v>79845635</v>
      </c>
      <c r="H8" s="221">
        <v>78624811</v>
      </c>
      <c r="K8" s="38"/>
      <c r="L8" s="38"/>
      <c r="M8" s="38"/>
      <c r="N8" s="38"/>
      <c r="O8" s="38"/>
      <c r="P8" s="167"/>
      <c r="Q8" s="167"/>
    </row>
    <row r="9" spans="2:23" ht="64" customHeight="1">
      <c r="B9" s="226" t="s">
        <v>690</v>
      </c>
      <c r="C9" s="226" t="s">
        <v>691</v>
      </c>
      <c r="D9" s="647">
        <v>0.66369999999999996</v>
      </c>
      <c r="E9" s="379">
        <v>0.67100000000000004</v>
      </c>
      <c r="F9" s="379">
        <v>0.63711416430955148</v>
      </c>
      <c r="G9" s="364">
        <v>0.63845882150729361</v>
      </c>
      <c r="H9" s="230">
        <v>0.62210915480737439</v>
      </c>
      <c r="K9" s="38"/>
      <c r="L9" s="38"/>
      <c r="M9" s="38"/>
      <c r="N9" s="38"/>
      <c r="O9" s="38"/>
      <c r="P9" s="167"/>
      <c r="Q9" s="167"/>
      <c r="T9" s="38"/>
    </row>
    <row r="10" spans="2:23" ht="17" customHeight="1">
      <c r="B10" s="226" t="s">
        <v>684</v>
      </c>
      <c r="C10" s="226" t="s">
        <v>685</v>
      </c>
      <c r="D10" s="419">
        <v>9.2899999999999991</v>
      </c>
      <c r="E10" s="373">
        <v>8.99</v>
      </c>
      <c r="F10" s="373">
        <v>8.85</v>
      </c>
      <c r="G10" s="363">
        <v>8.68</v>
      </c>
      <c r="H10" s="61">
        <v>8.9700000000000006</v>
      </c>
      <c r="K10" s="38"/>
      <c r="L10" s="38"/>
      <c r="N10" s="38"/>
      <c r="O10" s="38"/>
      <c r="P10" s="167"/>
      <c r="Q10" s="167"/>
    </row>
    <row r="11" spans="2:23" ht="38.5" customHeight="1" thickBot="1">
      <c r="B11" s="359" t="s">
        <v>879</v>
      </c>
      <c r="C11" s="359" t="s">
        <v>692</v>
      </c>
      <c r="D11" s="421">
        <v>1.7999999999999999E-2</v>
      </c>
      <c r="E11" s="393">
        <v>2.1000000000000001E-2</v>
      </c>
      <c r="F11" s="393" t="s">
        <v>131</v>
      </c>
      <c r="G11" s="393" t="s">
        <v>131</v>
      </c>
      <c r="H11" s="361" t="s">
        <v>131</v>
      </c>
      <c r="K11" s="38"/>
      <c r="L11" s="38"/>
      <c r="M11" s="38"/>
      <c r="N11" s="38"/>
      <c r="O11" s="38"/>
      <c r="P11" s="167"/>
      <c r="Q11" s="167"/>
    </row>
    <row r="12" spans="2:23" ht="37.5" customHeight="1">
      <c r="B12" s="930" t="s">
        <v>880</v>
      </c>
      <c r="C12" s="930"/>
      <c r="D12" s="930"/>
      <c r="J12" s="38"/>
      <c r="K12" s="38"/>
      <c r="L12" s="38"/>
      <c r="M12" s="38"/>
      <c r="N12" s="167"/>
      <c r="O12" s="167"/>
    </row>
    <row r="13" spans="2:23">
      <c r="L13" s="38"/>
      <c r="M13" s="38"/>
      <c r="N13" s="167"/>
      <c r="O13" s="167"/>
    </row>
    <row r="14" spans="2:23">
      <c r="L14" s="38"/>
      <c r="M14" s="38"/>
      <c r="N14" s="167"/>
      <c r="O14" s="167"/>
    </row>
  </sheetData>
  <sheetProtection algorithmName="SHA-512" hashValue="sUEyRoJw08Ed6ftcZ2OGa88D0vMldRPSpWD8+VT6lRNrd95ruN+2nlNH8YNoJhzvuzut/B9DgovYP4f5oUf3vA==" saltValue="a7FK4LJvkKcXOiBUw4ja8g==" spinCount="100000" sheet="1" objects="1" scenarios="1"/>
  <mergeCells count="2">
    <mergeCell ref="I4:L4"/>
    <mergeCell ref="B12:D12"/>
  </mergeCells>
  <phoneticPr fontId="22" type="noConversion"/>
  <pageMargins left="0.7" right="0.7" top="0.75" bottom="0.75" header="0.3" footer="0.3"/>
  <pageSetup paperSize="8" scale="74" orientation="landscape" horizontalDpi="1200" verticalDpi="1200" r:id="rId1"/>
  <headerFooter>
    <oddFooter>&amp;L&amp;1#&amp;"Calibri"&amp;7&amp;K000000C2 General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8BC09-0902-4EB1-805A-C59799E49B80}">
  <sheetPr>
    <tabColor theme="9" tint="0.59999389629810485"/>
    <pageSetUpPr fitToPage="1"/>
  </sheetPr>
  <dimension ref="B1:W19"/>
  <sheetViews>
    <sheetView zoomScaleNormal="100" zoomScaleSheetLayoutView="110" workbookViewId="0"/>
  </sheetViews>
  <sheetFormatPr defaultRowHeight="12.5"/>
  <cols>
    <col min="1" max="1" width="5" customWidth="1"/>
    <col min="2" max="2" width="38" customWidth="1"/>
    <col min="3" max="3" width="50.3984375" customWidth="1"/>
    <col min="4" max="5" width="12.69921875" customWidth="1"/>
    <col min="6" max="6" width="12.69921875" style="162" customWidth="1"/>
    <col min="7" max="8" width="12.69921875" customWidth="1"/>
    <col min="9" max="9" width="11.09765625" customWidth="1"/>
    <col min="10" max="10" width="44.8984375" customWidth="1"/>
    <col min="11" max="11" width="8.69921875" bestFit="1" customWidth="1"/>
    <col min="12" max="13" width="10.09765625" bestFit="1" customWidth="1"/>
    <col min="14" max="14" width="13.3984375" customWidth="1"/>
    <col min="15" max="15" width="11.09765625" bestFit="1" customWidth="1"/>
    <col min="16" max="16" width="12.09765625" customWidth="1"/>
    <col min="20" max="20" width="6.8984375" customWidth="1"/>
    <col min="21" max="21" width="15.59765625" hidden="1" customWidth="1"/>
  </cols>
  <sheetData>
    <row r="1" spans="2:23" ht="13.4" customHeight="1">
      <c r="F1" s="178"/>
      <c r="G1" s="404" t="s">
        <v>82</v>
      </c>
    </row>
    <row r="2" spans="2:23" ht="64.400000000000006" customHeight="1">
      <c r="F2"/>
      <c r="I2" s="112"/>
    </row>
    <row r="4" spans="2:23" ht="24.75" customHeight="1">
      <c r="B4" s="19" t="s">
        <v>31</v>
      </c>
      <c r="C4" s="20"/>
      <c r="D4" s="20"/>
      <c r="E4" s="20"/>
      <c r="F4" s="20"/>
      <c r="G4" s="20"/>
      <c r="H4" s="20"/>
      <c r="K4" s="20"/>
      <c r="L4" s="20"/>
      <c r="M4" s="20"/>
      <c r="N4" s="20"/>
      <c r="O4" s="20"/>
      <c r="P4" s="20"/>
      <c r="Q4" s="20"/>
      <c r="R4" s="21"/>
      <c r="S4" s="21"/>
      <c r="T4" s="21"/>
      <c r="U4" s="21"/>
      <c r="V4" s="21"/>
      <c r="W4" s="21"/>
    </row>
    <row r="5" spans="2:23">
      <c r="B5" s="82" t="s">
        <v>693</v>
      </c>
      <c r="C5" s="215" t="s">
        <v>346</v>
      </c>
      <c r="D5" s="176">
        <v>2024</v>
      </c>
      <c r="E5" s="176">
        <v>2023</v>
      </c>
      <c r="F5" s="176">
        <v>2022</v>
      </c>
      <c r="G5" s="176">
        <v>2021</v>
      </c>
      <c r="H5" s="176">
        <v>2020</v>
      </c>
    </row>
    <row r="6" spans="2:23">
      <c r="B6" s="51" t="s">
        <v>694</v>
      </c>
      <c r="C6" s="51"/>
      <c r="D6" s="503">
        <v>367945</v>
      </c>
      <c r="E6" s="362">
        <v>359022</v>
      </c>
      <c r="F6" s="362">
        <v>347438</v>
      </c>
      <c r="G6" s="362">
        <v>334497</v>
      </c>
      <c r="H6" s="228">
        <v>328754</v>
      </c>
    </row>
    <row r="7" spans="2:23" ht="25">
      <c r="B7" s="117" t="s">
        <v>706</v>
      </c>
      <c r="C7" s="51" t="s">
        <v>707</v>
      </c>
      <c r="D7" s="505">
        <v>122.6</v>
      </c>
      <c r="E7" s="407" t="s">
        <v>708</v>
      </c>
      <c r="F7" s="407" t="s">
        <v>709</v>
      </c>
      <c r="G7" s="407" t="s">
        <v>710</v>
      </c>
      <c r="H7" s="221" t="s">
        <v>711</v>
      </c>
    </row>
    <row r="8" spans="2:23" ht="50">
      <c r="B8" s="51" t="s">
        <v>695</v>
      </c>
      <c r="C8" s="51" t="s">
        <v>696</v>
      </c>
      <c r="D8" s="504">
        <v>0.4199</v>
      </c>
      <c r="E8" s="425">
        <v>0.43067555748672781</v>
      </c>
      <c r="F8" s="425">
        <v>0.45901231711206059</v>
      </c>
      <c r="G8" s="425">
        <v>0.44554061770359676</v>
      </c>
      <c r="H8" s="231">
        <v>0.45995560715910777</v>
      </c>
    </row>
    <row r="9" spans="2:23" ht="25">
      <c r="B9" s="51" t="s">
        <v>697</v>
      </c>
      <c r="C9" s="51" t="s">
        <v>698</v>
      </c>
      <c r="D9" s="504">
        <v>0.43280000000000002</v>
      </c>
      <c r="E9" s="425">
        <v>0.42430448105599322</v>
      </c>
      <c r="F9" s="425">
        <v>0.41446775096062577</v>
      </c>
      <c r="G9" s="425">
        <v>0.40397267494970657</v>
      </c>
      <c r="H9" s="231">
        <v>0.38758818230647918</v>
      </c>
    </row>
    <row r="10" spans="2:23" ht="62.5">
      <c r="B10" s="51" t="s">
        <v>699</v>
      </c>
      <c r="C10" s="51" t="s">
        <v>700</v>
      </c>
      <c r="D10" s="503">
        <v>6346</v>
      </c>
      <c r="E10" s="362">
        <v>5405.2043069276333</v>
      </c>
      <c r="F10" s="362">
        <v>4452.9881325675578</v>
      </c>
      <c r="G10" s="362">
        <v>3448</v>
      </c>
      <c r="H10" s="228">
        <v>2835.5614816475627</v>
      </c>
    </row>
    <row r="11" spans="2:23" ht="32.5" customHeight="1">
      <c r="B11" s="51" t="s">
        <v>701</v>
      </c>
      <c r="C11" s="51" t="s">
        <v>702</v>
      </c>
      <c r="D11" s="503">
        <v>13839</v>
      </c>
      <c r="E11" s="362">
        <v>12386.587149889987</v>
      </c>
      <c r="F11" s="362">
        <v>9818.6771304661543</v>
      </c>
      <c r="G11" s="362">
        <v>9059.3705663801029</v>
      </c>
      <c r="H11" s="228">
        <v>7878.499802560008</v>
      </c>
    </row>
    <row r="12" spans="2:23" ht="30.65" customHeight="1">
      <c r="B12" s="51" t="s">
        <v>703</v>
      </c>
      <c r="C12" s="51" t="s">
        <v>970</v>
      </c>
      <c r="D12" s="505">
        <v>17.899999999999999</v>
      </c>
      <c r="E12" s="407">
        <v>17.712933355875322</v>
      </c>
      <c r="F12" s="407">
        <v>17.57733147715274</v>
      </c>
      <c r="G12" s="407">
        <v>17.311176128204629</v>
      </c>
      <c r="H12" s="227">
        <v>17.040261560538845</v>
      </c>
    </row>
    <row r="13" spans="2:23" ht="32.15" customHeight="1">
      <c r="B13" s="51" t="s">
        <v>704</v>
      </c>
      <c r="C13" s="51" t="s">
        <v>705</v>
      </c>
      <c r="D13" s="504">
        <v>6.8900000000000003E-2</v>
      </c>
      <c r="E13" s="425">
        <v>6.8579696269930115E-2</v>
      </c>
      <c r="F13" s="425">
        <v>6.9526625466096156E-2</v>
      </c>
      <c r="G13" s="425">
        <v>6.4351937334383838E-2</v>
      </c>
      <c r="H13" s="231">
        <v>6.8795779399741214E-2</v>
      </c>
    </row>
    <row r="14" spans="2:23" ht="37.5">
      <c r="B14" s="117" t="s">
        <v>712</v>
      </c>
      <c r="C14" s="51" t="s">
        <v>713</v>
      </c>
      <c r="D14" s="506">
        <v>0.8</v>
      </c>
      <c r="E14" s="379">
        <v>0.8</v>
      </c>
      <c r="F14" s="364">
        <v>0.8</v>
      </c>
      <c r="G14" s="364">
        <v>0.79600000000000004</v>
      </c>
      <c r="H14" s="230">
        <v>0.78300000000000003</v>
      </c>
    </row>
    <row r="15" spans="2:23" ht="27" customHeight="1">
      <c r="B15" s="51" t="s">
        <v>714</v>
      </c>
      <c r="C15" s="51" t="s">
        <v>715</v>
      </c>
      <c r="D15" s="507">
        <v>1.57</v>
      </c>
      <c r="E15" s="406">
        <f>638/359022*1000</f>
        <v>1.7770498743809571</v>
      </c>
      <c r="F15" s="406">
        <v>2.5644863256178083</v>
      </c>
      <c r="G15" s="405" t="s">
        <v>131</v>
      </c>
      <c r="H15" s="225" t="s">
        <v>131</v>
      </c>
    </row>
    <row r="16" spans="2:23" ht="28.5" customHeight="1">
      <c r="B16" s="51" t="s">
        <v>716</v>
      </c>
      <c r="C16" s="51" t="s">
        <v>717</v>
      </c>
      <c r="D16" s="508">
        <v>0</v>
      </c>
      <c r="E16" s="426">
        <v>0</v>
      </c>
      <c r="F16" s="406">
        <v>4.0294959100616513E-2</v>
      </c>
      <c r="G16" s="405" t="s">
        <v>131</v>
      </c>
      <c r="H16" s="225" t="s">
        <v>131</v>
      </c>
    </row>
    <row r="17" spans="2:8" ht="25.5" thickBot="1">
      <c r="B17" s="58" t="s">
        <v>718</v>
      </c>
      <c r="C17" s="58" t="s">
        <v>719</v>
      </c>
      <c r="D17" s="509">
        <v>8.77</v>
      </c>
      <c r="E17" s="434">
        <v>8.7333333333333343</v>
      </c>
      <c r="F17" s="434">
        <v>8.7516666666666669</v>
      </c>
      <c r="G17" s="431" t="s">
        <v>131</v>
      </c>
      <c r="H17" s="397" t="s">
        <v>131</v>
      </c>
    </row>
    <row r="19" spans="2:8">
      <c r="B19" s="104"/>
    </row>
  </sheetData>
  <sheetProtection algorithmName="SHA-512" hashValue="QMJOr1hDML2ctYvnyVFa3EGbGg/Rqx+V/pzI4kUWKDDAydR4kPI1aaeZHs7XsOZteFJFliTU4kRmFz8+/Ma7zQ==" saltValue="vE9OmuTb2nnTgK8KtReEaw==" spinCount="100000" sheet="1" objects="1" scenarios="1"/>
  <pageMargins left="0.7" right="0.7" top="0.75" bottom="0.75" header="0.3" footer="0.3"/>
  <pageSetup paperSize="8" scale="68" orientation="landscape" horizontalDpi="1200" verticalDpi="1200" r:id="rId1"/>
  <headerFooter>
    <oddFooter>&amp;L&amp;1#&amp;"Calibri"&amp;7&amp;K000000C2 General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A1037-D34B-4E41-8FC2-1F8EB3377ED1}">
  <sheetPr>
    <tabColor theme="9" tint="0.59999389629810485"/>
    <pageSetUpPr fitToPage="1"/>
  </sheetPr>
  <dimension ref="B1:W17"/>
  <sheetViews>
    <sheetView zoomScaleNormal="100" zoomScaleSheetLayoutView="110" workbookViewId="0">
      <selection activeCell="I5" sqref="I5"/>
    </sheetView>
  </sheetViews>
  <sheetFormatPr defaultRowHeight="12.5"/>
  <cols>
    <col min="1" max="1" width="5" customWidth="1"/>
    <col min="2" max="2" width="42.09765625" customWidth="1"/>
    <col min="3" max="3" width="37.19921875" customWidth="1"/>
    <col min="4" max="4" width="12.69921875" customWidth="1"/>
    <col min="5" max="6" width="12.69921875" style="162" customWidth="1"/>
    <col min="7" max="8" width="12.69921875" customWidth="1"/>
    <col min="9" max="9" width="31.8984375" customWidth="1"/>
    <col min="10" max="10" width="3.59765625" customWidth="1"/>
    <col min="11" max="11" width="11.09765625" customWidth="1"/>
    <col min="13" max="13" width="5.09765625" customWidth="1"/>
    <col min="14" max="14" width="13.3984375" customWidth="1"/>
    <col min="16" max="16" width="12.09765625" customWidth="1"/>
    <col min="20" max="20" width="6.8984375" customWidth="1"/>
    <col min="21" max="21" width="15.59765625" hidden="1" customWidth="1"/>
  </cols>
  <sheetData>
    <row r="1" spans="2:23" ht="13.4" customHeight="1">
      <c r="E1"/>
      <c r="F1" s="178"/>
      <c r="G1" s="404" t="s">
        <v>82</v>
      </c>
    </row>
    <row r="2" spans="2:23" ht="64.400000000000006" customHeight="1">
      <c r="E2"/>
      <c r="F2"/>
      <c r="I2" s="112"/>
    </row>
    <row r="4" spans="2:23" ht="24.75" customHeight="1">
      <c r="B4" s="19" t="s">
        <v>32</v>
      </c>
      <c r="C4" s="20"/>
      <c r="D4" s="20"/>
      <c r="E4" s="20"/>
      <c r="F4" s="20"/>
      <c r="G4" s="20"/>
      <c r="H4" s="20"/>
      <c r="K4" s="20"/>
      <c r="L4" s="20"/>
      <c r="M4" s="20"/>
      <c r="N4" s="20"/>
      <c r="O4" s="20"/>
      <c r="P4" s="20"/>
      <c r="Q4" s="20"/>
      <c r="R4" s="21"/>
      <c r="S4" s="21"/>
      <c r="T4" s="21"/>
      <c r="U4" s="21"/>
      <c r="V4" s="21"/>
      <c r="W4" s="21"/>
    </row>
    <row r="5" spans="2:23">
      <c r="B5" s="82" t="s">
        <v>32</v>
      </c>
      <c r="C5" s="215" t="s">
        <v>346</v>
      </c>
      <c r="D5" s="176">
        <v>2024</v>
      </c>
      <c r="E5" s="176">
        <v>2023</v>
      </c>
      <c r="F5" s="176">
        <v>2022</v>
      </c>
      <c r="G5" s="176">
        <v>2021</v>
      </c>
      <c r="H5" s="176">
        <v>2020</v>
      </c>
      <c r="K5" s="86"/>
    </row>
    <row r="6" spans="2:23">
      <c r="B6" s="51" t="s">
        <v>694</v>
      </c>
      <c r="C6" s="51"/>
      <c r="D6" s="486">
        <v>449211</v>
      </c>
      <c r="E6" s="369">
        <v>447690</v>
      </c>
      <c r="F6" s="369">
        <v>449020</v>
      </c>
      <c r="G6" s="362">
        <v>448313</v>
      </c>
      <c r="H6" s="242" t="s">
        <v>131</v>
      </c>
    </row>
    <row r="7" spans="2:23">
      <c r="B7" s="51" t="s">
        <v>720</v>
      </c>
      <c r="C7" s="51"/>
      <c r="D7" s="492">
        <v>0.79</v>
      </c>
      <c r="E7" s="427">
        <v>0.78900000000000003</v>
      </c>
      <c r="F7" s="379">
        <v>0.79271124203463339</v>
      </c>
      <c r="G7" s="425">
        <v>0.80600000000000005</v>
      </c>
      <c r="H7" s="241" t="s">
        <v>131</v>
      </c>
    </row>
    <row r="8" spans="2:23" ht="25">
      <c r="B8" s="51" t="s">
        <v>861</v>
      </c>
      <c r="C8" s="51" t="s">
        <v>721</v>
      </c>
      <c r="D8" s="501">
        <v>2.4</v>
      </c>
      <c r="E8" s="500">
        <v>2.1</v>
      </c>
      <c r="F8" s="500">
        <v>1.9</v>
      </c>
      <c r="G8" s="510">
        <v>1.6</v>
      </c>
      <c r="H8" s="227">
        <v>1.3</v>
      </c>
    </row>
    <row r="9" spans="2:23">
      <c r="B9" s="51" t="s">
        <v>851</v>
      </c>
      <c r="C9" s="432"/>
      <c r="D9" s="501">
        <v>1.9</v>
      </c>
      <c r="E9" s="500">
        <v>1.8</v>
      </c>
      <c r="F9" s="500">
        <v>1.8</v>
      </c>
      <c r="G9" s="430" t="s">
        <v>131</v>
      </c>
      <c r="H9" s="240" t="s">
        <v>131</v>
      </c>
    </row>
    <row r="10" spans="2:23">
      <c r="B10" s="51" t="s">
        <v>852</v>
      </c>
      <c r="C10" s="432"/>
      <c r="D10" s="501">
        <v>15</v>
      </c>
      <c r="E10" s="500">
        <v>12.6</v>
      </c>
      <c r="F10" s="500">
        <v>9.1</v>
      </c>
      <c r="G10" s="430" t="s">
        <v>131</v>
      </c>
      <c r="H10" s="240" t="s">
        <v>131</v>
      </c>
    </row>
    <row r="11" spans="2:23" ht="37.5">
      <c r="B11" s="51" t="s">
        <v>722</v>
      </c>
      <c r="C11" s="51" t="s">
        <v>1123</v>
      </c>
      <c r="D11" s="501">
        <v>8.9</v>
      </c>
      <c r="E11" s="428">
        <v>8.9</v>
      </c>
      <c r="F11" s="429">
        <v>8.8844258974337773</v>
      </c>
      <c r="G11" s="430" t="s">
        <v>131</v>
      </c>
      <c r="H11" s="240" t="s">
        <v>131</v>
      </c>
    </row>
    <row r="12" spans="2:23" ht="25.5" thickBot="1">
      <c r="B12" s="214" t="s">
        <v>858</v>
      </c>
      <c r="C12" s="214" t="s">
        <v>723</v>
      </c>
      <c r="D12" s="511">
        <v>0.02</v>
      </c>
      <c r="E12" s="512">
        <v>0.23</v>
      </c>
      <c r="F12" s="449">
        <v>0.1164146923932305</v>
      </c>
      <c r="G12" s="433" t="s">
        <v>131</v>
      </c>
      <c r="H12" s="513" t="s">
        <v>131</v>
      </c>
      <c r="P12" s="523"/>
    </row>
    <row r="13" spans="2:23" ht="25" customHeight="1">
      <c r="B13" s="931" t="s">
        <v>859</v>
      </c>
      <c r="C13" s="931"/>
      <c r="D13" s="931"/>
      <c r="E13"/>
      <c r="F13"/>
      <c r="H13" s="514"/>
      <c r="P13" s="523"/>
    </row>
    <row r="14" spans="2:23">
      <c r="E14"/>
      <c r="F14"/>
      <c r="P14" s="523"/>
    </row>
    <row r="15" spans="2:23">
      <c r="E15"/>
      <c r="F15"/>
      <c r="P15" s="523"/>
    </row>
    <row r="16" spans="2:23">
      <c r="E16"/>
      <c r="F16"/>
      <c r="P16" s="523"/>
    </row>
    <row r="17" spans="5:6">
      <c r="E17"/>
      <c r="F17"/>
    </row>
  </sheetData>
  <sheetProtection algorithmName="SHA-512" hashValue="9bxfuSey/Bn365eYeofwTRxq89BnKV4OKrD4sCXPOhGhU2hCUNrw3iflaE3MYrTXOSFgo3weJshA9DM2aNhlJA==" saltValue="I1b3x97YL9545gTxRPxIeg==" spinCount="100000" sheet="1" objects="1" scenarios="1"/>
  <mergeCells count="1">
    <mergeCell ref="B13:D13"/>
  </mergeCells>
  <pageMargins left="0.7" right="0.7" top="0.75" bottom="0.75" header="0.3" footer="0.3"/>
  <pageSetup paperSize="8" scale="78" orientation="landscape" horizontalDpi="1200" verticalDpi="1200" r:id="rId1"/>
  <headerFooter>
    <oddFooter>&amp;L&amp;1#&amp;"Calibri"&amp;7&amp;K000000C2 General</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BB59F-66C9-4380-ACAC-0E9198BAC435}">
  <sheetPr>
    <tabColor theme="9" tint="0.59999389629810485"/>
    <pageSetUpPr fitToPage="1"/>
  </sheetPr>
  <dimension ref="B1:W21"/>
  <sheetViews>
    <sheetView zoomScaleNormal="100" zoomScaleSheetLayoutView="110" workbookViewId="0">
      <selection activeCell="F2" sqref="F2"/>
    </sheetView>
  </sheetViews>
  <sheetFormatPr defaultRowHeight="12.5"/>
  <cols>
    <col min="1" max="1" width="5" customWidth="1"/>
    <col min="2" max="2" width="32" customWidth="1"/>
    <col min="3" max="3" width="44.59765625" customWidth="1"/>
    <col min="4" max="4" width="16.8984375" customWidth="1"/>
    <col min="5" max="5" width="15.69921875" customWidth="1"/>
    <col min="6" max="6" width="17.59765625" customWidth="1"/>
    <col min="7" max="8" width="15.69921875" customWidth="1"/>
    <col min="9" max="9" width="18.8984375" customWidth="1"/>
    <col min="10" max="10" width="37.3984375" customWidth="1"/>
    <col min="11" max="11" width="11.09765625" customWidth="1"/>
    <col min="13" max="13" width="5.09765625" customWidth="1"/>
    <col min="14" max="14" width="13.3984375" customWidth="1"/>
    <col min="16" max="16" width="12.09765625" customWidth="1"/>
    <col min="20" max="20" width="6.8984375" customWidth="1"/>
    <col min="21" max="21" width="15.59765625" hidden="1" customWidth="1"/>
  </cols>
  <sheetData>
    <row r="1" spans="2:23" ht="13.4" customHeight="1">
      <c r="G1" s="404" t="s">
        <v>82</v>
      </c>
    </row>
    <row r="2" spans="2:23" ht="64.400000000000006" customHeight="1">
      <c r="F2" s="178"/>
      <c r="I2" s="112"/>
    </row>
    <row r="4" spans="2:23" ht="24.75" customHeight="1">
      <c r="B4" s="19" t="s">
        <v>33</v>
      </c>
      <c r="C4" s="20"/>
      <c r="D4" s="20"/>
      <c r="E4" s="20"/>
      <c r="F4" s="20"/>
      <c r="G4" s="20"/>
      <c r="I4" s="38"/>
      <c r="J4" s="38"/>
      <c r="K4" s="38"/>
      <c r="L4" s="38"/>
      <c r="M4" s="38"/>
      <c r="N4" s="20"/>
      <c r="O4" s="20"/>
      <c r="P4" s="20"/>
      <c r="Q4" s="20"/>
      <c r="R4" s="21"/>
      <c r="S4" s="21"/>
      <c r="T4" s="21"/>
      <c r="U4" s="21"/>
      <c r="V4" s="21"/>
      <c r="W4" s="21"/>
    </row>
    <row r="5" spans="2:23">
      <c r="B5" s="82" t="s">
        <v>33</v>
      </c>
      <c r="C5" s="215" t="s">
        <v>346</v>
      </c>
      <c r="D5" s="176">
        <v>2024</v>
      </c>
      <c r="E5" s="176">
        <v>2023</v>
      </c>
      <c r="F5" s="176">
        <v>2022</v>
      </c>
      <c r="G5" s="176">
        <v>2021</v>
      </c>
      <c r="H5" s="176">
        <v>2020</v>
      </c>
    </row>
    <row r="6" spans="2:23">
      <c r="B6" s="51" t="s">
        <v>724</v>
      </c>
      <c r="C6" s="51" t="s">
        <v>725</v>
      </c>
      <c r="D6" s="486">
        <v>290118</v>
      </c>
      <c r="E6" s="369">
        <v>287006</v>
      </c>
      <c r="F6" s="369">
        <v>288442.13333333301</v>
      </c>
      <c r="G6" s="362">
        <v>285635</v>
      </c>
      <c r="H6" s="228">
        <v>252420</v>
      </c>
    </row>
    <row r="7" spans="2:23" ht="25">
      <c r="B7" s="51" t="s">
        <v>726</v>
      </c>
      <c r="C7" s="51" t="s">
        <v>727</v>
      </c>
      <c r="D7" s="490">
        <v>0.65</v>
      </c>
      <c r="E7" s="370">
        <v>0.67</v>
      </c>
      <c r="F7" s="370">
        <v>0.65964466046312498</v>
      </c>
      <c r="G7" s="372">
        <v>0.68021400659154296</v>
      </c>
      <c r="H7" s="229">
        <v>0.64351141916620658</v>
      </c>
    </row>
    <row r="8" spans="2:23" ht="25">
      <c r="B8" s="51" t="s">
        <v>728</v>
      </c>
      <c r="C8" s="51" t="s">
        <v>729</v>
      </c>
      <c r="D8" s="490">
        <v>0.39</v>
      </c>
      <c r="E8" s="370">
        <v>0.25</v>
      </c>
      <c r="F8" s="370">
        <v>0.37219997640583591</v>
      </c>
      <c r="G8" s="372">
        <v>0.40731122973288614</v>
      </c>
      <c r="H8" s="229">
        <v>0.28018887558128425</v>
      </c>
    </row>
    <row r="9" spans="2:23" ht="25">
      <c r="B9" s="51" t="s">
        <v>730</v>
      </c>
      <c r="C9" s="51" t="s">
        <v>731</v>
      </c>
      <c r="D9" s="490">
        <v>0.42</v>
      </c>
      <c r="E9" s="370">
        <v>0.44</v>
      </c>
      <c r="F9" s="370">
        <v>0.43</v>
      </c>
      <c r="G9" s="372">
        <v>0.12015182218872</v>
      </c>
      <c r="H9" s="229">
        <v>0.20255222224357539</v>
      </c>
    </row>
    <row r="10" spans="2:23" ht="25">
      <c r="B10" s="51" t="s">
        <v>732</v>
      </c>
      <c r="C10" s="51" t="s">
        <v>733</v>
      </c>
      <c r="D10" s="490">
        <v>0.62</v>
      </c>
      <c r="E10" s="370">
        <v>0.74</v>
      </c>
      <c r="F10" s="370">
        <v>0.68939572891494294</v>
      </c>
      <c r="G10" s="372">
        <v>0.63904413251023207</v>
      </c>
      <c r="H10" s="229">
        <v>0.59699418592421916</v>
      </c>
    </row>
    <row r="11" spans="2:23" ht="62.5">
      <c r="B11" s="51" t="s">
        <v>1124</v>
      </c>
      <c r="C11" s="51" t="s">
        <v>1125</v>
      </c>
      <c r="D11" s="486" t="s">
        <v>1126</v>
      </c>
      <c r="E11" s="373" t="s">
        <v>734</v>
      </c>
      <c r="F11" s="373" t="s">
        <v>843</v>
      </c>
      <c r="G11" s="405" t="s">
        <v>131</v>
      </c>
      <c r="H11" s="225" t="s">
        <v>131</v>
      </c>
    </row>
    <row r="12" spans="2:23" ht="25">
      <c r="B12" s="51" t="s">
        <v>735</v>
      </c>
      <c r="C12" s="51"/>
      <c r="D12" s="486">
        <v>20410</v>
      </c>
      <c r="E12" s="369">
        <v>18208</v>
      </c>
      <c r="F12" s="369">
        <v>16286</v>
      </c>
      <c r="G12" s="405" t="s">
        <v>131</v>
      </c>
      <c r="H12" s="225" t="s">
        <v>131</v>
      </c>
    </row>
    <row r="13" spans="2:23" ht="13" customHeight="1">
      <c r="B13" s="51" t="s">
        <v>736</v>
      </c>
      <c r="C13" s="51" t="s">
        <v>737</v>
      </c>
      <c r="D13" s="486">
        <v>239583</v>
      </c>
      <c r="E13" s="369">
        <v>238265</v>
      </c>
      <c r="F13" s="369">
        <v>237458</v>
      </c>
      <c r="G13" s="405" t="s">
        <v>131</v>
      </c>
      <c r="H13" s="225" t="s">
        <v>131</v>
      </c>
    </row>
    <row r="14" spans="2:23" ht="63.65" customHeight="1">
      <c r="B14" s="51" t="s">
        <v>738</v>
      </c>
      <c r="C14" s="51" t="s">
        <v>739</v>
      </c>
      <c r="D14" s="486" t="s">
        <v>844</v>
      </c>
      <c r="E14" s="373" t="s">
        <v>849</v>
      </c>
      <c r="F14" s="373" t="s">
        <v>850</v>
      </c>
      <c r="G14" s="405" t="s">
        <v>131</v>
      </c>
      <c r="H14" s="225" t="s">
        <v>131</v>
      </c>
    </row>
    <row r="15" spans="2:23" ht="39" customHeight="1">
      <c r="B15" s="51" t="s">
        <v>740</v>
      </c>
      <c r="C15" s="51" t="s">
        <v>848</v>
      </c>
      <c r="D15" s="494">
        <v>8.85</v>
      </c>
      <c r="E15" s="373">
        <v>8.7799999999999994</v>
      </c>
      <c r="F15" s="373">
        <v>8.5399999999999991</v>
      </c>
      <c r="G15" s="405" t="s">
        <v>131</v>
      </c>
      <c r="H15" s="225" t="s">
        <v>131</v>
      </c>
      <c r="K15" s="166"/>
      <c r="M15" s="166"/>
      <c r="N15" s="166"/>
    </row>
    <row r="16" spans="2:23">
      <c r="B16" s="51" t="s">
        <v>741</v>
      </c>
      <c r="C16" s="51" t="s">
        <v>742</v>
      </c>
      <c r="D16" s="486">
        <v>64370013</v>
      </c>
      <c r="E16" s="405" t="s">
        <v>131</v>
      </c>
      <c r="F16" s="405" t="s">
        <v>131</v>
      </c>
      <c r="G16" s="405" t="s">
        <v>131</v>
      </c>
      <c r="H16" s="225" t="s">
        <v>131</v>
      </c>
    </row>
    <row r="17" spans="2:8" ht="25">
      <c r="B17" s="51" t="s">
        <v>845</v>
      </c>
      <c r="C17" s="51" t="s">
        <v>743</v>
      </c>
      <c r="D17" s="486" t="s">
        <v>1022</v>
      </c>
      <c r="E17" s="405" t="s">
        <v>846</v>
      </c>
      <c r="F17" s="405" t="s">
        <v>847</v>
      </c>
      <c r="G17" s="405" t="s">
        <v>131</v>
      </c>
      <c r="H17" s="225" t="s">
        <v>131</v>
      </c>
    </row>
    <row r="18" spans="2:8">
      <c r="B18" s="51" t="s">
        <v>744</v>
      </c>
      <c r="C18" s="51" t="s">
        <v>745</v>
      </c>
      <c r="D18" s="486">
        <v>654012</v>
      </c>
      <c r="E18" s="485">
        <v>517205</v>
      </c>
      <c r="F18" s="405" t="s">
        <v>131</v>
      </c>
      <c r="G18" s="405" t="s">
        <v>131</v>
      </c>
      <c r="H18" s="225" t="s">
        <v>131</v>
      </c>
    </row>
    <row r="19" spans="2:8" ht="25">
      <c r="B19" s="51" t="s">
        <v>857</v>
      </c>
      <c r="C19" s="117" t="s">
        <v>854</v>
      </c>
      <c r="D19" s="495" t="s">
        <v>1023</v>
      </c>
      <c r="E19" s="502" t="s">
        <v>855</v>
      </c>
      <c r="F19" s="405" t="s">
        <v>856</v>
      </c>
      <c r="G19" s="405" t="s">
        <v>131</v>
      </c>
      <c r="H19" s="225" t="s">
        <v>131</v>
      </c>
    </row>
    <row r="20" spans="2:8" ht="28" customHeight="1" thickBot="1">
      <c r="B20" s="58" t="s">
        <v>746</v>
      </c>
      <c r="C20" s="58" t="s">
        <v>747</v>
      </c>
      <c r="D20" s="496">
        <v>234961</v>
      </c>
      <c r="E20" s="377">
        <v>176097</v>
      </c>
      <c r="F20" s="377">
        <v>108975</v>
      </c>
      <c r="G20" s="431" t="s">
        <v>131</v>
      </c>
      <c r="H20" s="397" t="s">
        <v>131</v>
      </c>
    </row>
    <row r="21" spans="2:8" ht="25" customHeight="1">
      <c r="B21" s="931" t="s">
        <v>1157</v>
      </c>
      <c r="C21" s="931"/>
      <c r="D21" s="497"/>
    </row>
  </sheetData>
  <sheetProtection algorithmName="SHA-512" hashValue="tbqm/0kQEBJ486FSiqtM2Uv5H7Db5lOICSuVWUknpSACtBR2LSt+t2bB66aMj+LCyfWbvvIo58brOlqr0qTRqg==" saltValue="XFJOvyZI5jP9P/N52HAz7A==" spinCount="100000" sheet="1" objects="1" scenarios="1"/>
  <mergeCells count="1">
    <mergeCell ref="B21:C21"/>
  </mergeCells>
  <pageMargins left="0.7" right="0.7" top="0.75" bottom="0.75" header="0.3" footer="0.3"/>
  <pageSetup paperSize="8" scale="69" orientation="landscape" horizontalDpi="1200" verticalDpi="1200" r:id="rId1"/>
  <headerFooter>
    <oddFooter>&amp;L&amp;1#&amp;"Calibri"&amp;7&amp;K000000C2 General</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8DE42-8319-4595-87BC-4BDADB2CCE66}">
  <sheetPr>
    <tabColor theme="9" tint="0.59999389629810485"/>
    <pageSetUpPr fitToPage="1"/>
  </sheetPr>
  <dimension ref="B1:P31"/>
  <sheetViews>
    <sheetView zoomScaleNormal="100" zoomScaleSheetLayoutView="110" workbookViewId="0">
      <selection activeCell="I13" sqref="I13"/>
    </sheetView>
  </sheetViews>
  <sheetFormatPr defaultRowHeight="12.5"/>
  <cols>
    <col min="1" max="1" width="5" customWidth="1"/>
    <col min="2" max="2" width="40.59765625" customWidth="1"/>
    <col min="3" max="3" width="47.8984375" customWidth="1"/>
    <col min="4" max="4" width="16.296875" customWidth="1"/>
    <col min="5" max="6" width="12.69921875" customWidth="1"/>
    <col min="11" max="11" width="12" bestFit="1" customWidth="1"/>
    <col min="17" max="17" width="12" bestFit="1" customWidth="1"/>
  </cols>
  <sheetData>
    <row r="1" spans="2:16" ht="13.4" customHeight="1">
      <c r="G1" s="404" t="s">
        <v>82</v>
      </c>
    </row>
    <row r="2" spans="2:16" ht="64.400000000000006" customHeight="1">
      <c r="F2" s="178"/>
    </row>
    <row r="4" spans="2:16" ht="24.75" customHeight="1">
      <c r="B4" s="19" t="s">
        <v>34</v>
      </c>
      <c r="C4" s="21"/>
      <c r="D4" s="21"/>
      <c r="F4" s="781"/>
      <c r="G4" s="781"/>
      <c r="H4" s="781"/>
      <c r="I4" s="22"/>
    </row>
    <row r="5" spans="2:16" ht="12.65" customHeight="1">
      <c r="B5" s="215" t="s">
        <v>34</v>
      </c>
      <c r="C5" s="215" t="s">
        <v>346</v>
      </c>
      <c r="D5" s="176">
        <v>2024</v>
      </c>
      <c r="E5" s="176">
        <v>2023</v>
      </c>
      <c r="F5" s="176">
        <v>2022</v>
      </c>
    </row>
    <row r="6" spans="2:16" ht="15.65" customHeight="1">
      <c r="B6" s="214" t="s">
        <v>748</v>
      </c>
      <c r="C6" s="51"/>
      <c r="D6" s="486">
        <v>958055</v>
      </c>
      <c r="E6" s="221">
        <v>702131</v>
      </c>
      <c r="F6" s="221">
        <v>470220</v>
      </c>
    </row>
    <row r="7" spans="2:16" ht="16.5" customHeight="1">
      <c r="B7" s="214" t="s">
        <v>749</v>
      </c>
      <c r="C7" s="51"/>
      <c r="D7" s="486">
        <v>2271703</v>
      </c>
      <c r="E7" s="221">
        <v>1625912</v>
      </c>
      <c r="F7" s="221">
        <v>1023790</v>
      </c>
    </row>
    <row r="8" spans="2:16">
      <c r="B8" s="51" t="s">
        <v>972</v>
      </c>
      <c r="C8" s="117"/>
      <c r="D8" s="487">
        <v>2.7799999999999998E-2</v>
      </c>
      <c r="E8" s="278">
        <v>2.7E-2</v>
      </c>
      <c r="F8" s="278">
        <v>2.18E-2</v>
      </c>
    </row>
    <row r="9" spans="2:16">
      <c r="B9" s="862" t="s">
        <v>750</v>
      </c>
      <c r="C9" s="51" t="s">
        <v>751</v>
      </c>
      <c r="D9" s="486">
        <v>114859431</v>
      </c>
      <c r="E9" s="221">
        <v>68895163</v>
      </c>
      <c r="F9" s="221">
        <v>30473156</v>
      </c>
    </row>
    <row r="10" spans="2:16">
      <c r="B10" s="868"/>
      <c r="C10" s="51" t="s">
        <v>752</v>
      </c>
      <c r="D10" s="486">
        <v>556312</v>
      </c>
      <c r="E10" s="221">
        <v>359770.83333333331</v>
      </c>
      <c r="F10" s="221">
        <v>198274</v>
      </c>
      <c r="J10" s="498"/>
      <c r="K10" s="499"/>
    </row>
    <row r="11" spans="2:16">
      <c r="B11" s="868"/>
      <c r="C11" s="51" t="s">
        <v>753</v>
      </c>
      <c r="D11" s="486">
        <v>1664746</v>
      </c>
      <c r="E11" s="221">
        <v>1630606</v>
      </c>
      <c r="F11" s="221">
        <v>1105621</v>
      </c>
    </row>
    <row r="12" spans="2:16">
      <c r="B12" s="863"/>
      <c r="C12" s="51" t="s">
        <v>754</v>
      </c>
      <c r="D12" s="486">
        <v>55739</v>
      </c>
      <c r="E12" s="221">
        <v>50877.75</v>
      </c>
      <c r="F12" s="221">
        <v>32109</v>
      </c>
    </row>
    <row r="13" spans="2:16">
      <c r="B13" s="51" t="s">
        <v>755</v>
      </c>
      <c r="C13" s="51" t="s">
        <v>755</v>
      </c>
      <c r="D13" s="488">
        <v>0.96</v>
      </c>
      <c r="E13" s="266">
        <v>1.4549999999999998</v>
      </c>
      <c r="F13" s="245">
        <v>1.63</v>
      </c>
    </row>
    <row r="14" spans="2:16" ht="21.65" customHeight="1">
      <c r="B14" s="51" t="s">
        <v>756</v>
      </c>
      <c r="C14" s="51" t="s">
        <v>757</v>
      </c>
      <c r="D14" s="489">
        <v>235</v>
      </c>
      <c r="E14" s="327">
        <v>192</v>
      </c>
      <c r="F14" s="327">
        <v>122</v>
      </c>
    </row>
    <row r="15" spans="2:16" ht="35.15" customHeight="1">
      <c r="B15" s="816" t="s">
        <v>758</v>
      </c>
      <c r="C15" s="51" t="s">
        <v>759</v>
      </c>
      <c r="D15" s="488">
        <v>4.88</v>
      </c>
      <c r="E15" s="266">
        <v>4.8316666666666661</v>
      </c>
      <c r="F15" s="245">
        <v>4.8099999999999996</v>
      </c>
      <c r="P15" s="498"/>
    </row>
    <row r="16" spans="2:16" ht="30.65" customHeight="1">
      <c r="B16" s="817"/>
      <c r="C16" s="51" t="s">
        <v>760</v>
      </c>
      <c r="D16" s="490">
        <v>0.39750000000000002</v>
      </c>
      <c r="E16" s="243">
        <v>0.39750000000000002</v>
      </c>
      <c r="F16" s="278">
        <v>0.36670000000000003</v>
      </c>
    </row>
    <row r="17" spans="2:6" ht="14.9" customHeight="1">
      <c r="B17" s="862" t="s">
        <v>761</v>
      </c>
      <c r="C17" s="214" t="s">
        <v>762</v>
      </c>
      <c r="D17" s="487">
        <v>0.999</v>
      </c>
      <c r="E17" s="278">
        <v>0.99591666666666689</v>
      </c>
      <c r="F17" s="278">
        <v>0.99919999999999998</v>
      </c>
    </row>
    <row r="18" spans="2:6" ht="12.65" customHeight="1">
      <c r="B18" s="868"/>
      <c r="C18" s="51" t="s">
        <v>763</v>
      </c>
      <c r="D18" s="487">
        <v>0.99950000000000006</v>
      </c>
      <c r="E18" s="278">
        <v>0.9996275</v>
      </c>
      <c r="F18" s="278">
        <v>1</v>
      </c>
    </row>
    <row r="19" spans="2:6" ht="12.65" customHeight="1">
      <c r="B19" s="863"/>
      <c r="C19" s="51" t="s">
        <v>764</v>
      </c>
      <c r="D19" s="487">
        <v>0.99929999999999997</v>
      </c>
      <c r="E19" s="278">
        <v>0.99947000000000008</v>
      </c>
      <c r="F19" s="278">
        <v>0.99929999999999997</v>
      </c>
    </row>
    <row r="20" spans="2:6" ht="12.65" customHeight="1">
      <c r="B20" s="51" t="s">
        <v>765</v>
      </c>
      <c r="C20" s="51"/>
      <c r="D20" s="491">
        <v>0.03</v>
      </c>
      <c r="E20" s="245">
        <v>0.04</v>
      </c>
      <c r="F20" s="245">
        <v>0.03</v>
      </c>
    </row>
    <row r="21" spans="2:6" ht="12.65" customHeight="1">
      <c r="B21" s="51" t="s">
        <v>766</v>
      </c>
      <c r="C21" s="51"/>
      <c r="D21" s="487">
        <v>2.2700000000000001E-2</v>
      </c>
      <c r="E21" s="278">
        <v>2.1650000000000003E-2</v>
      </c>
      <c r="F21" s="278">
        <v>1.6799999999999999E-2</v>
      </c>
    </row>
    <row r="22" spans="2:6" ht="29.9" customHeight="1">
      <c r="B22" s="816" t="s">
        <v>767</v>
      </c>
      <c r="C22" s="51" t="s">
        <v>768</v>
      </c>
      <c r="D22" s="491">
        <v>820</v>
      </c>
      <c r="E22" s="245">
        <v>647</v>
      </c>
      <c r="F22" s="245">
        <v>592</v>
      </c>
    </row>
    <row r="23" spans="2:6" ht="27.65" customHeight="1">
      <c r="B23" s="801"/>
      <c r="C23" s="51" t="s">
        <v>769</v>
      </c>
      <c r="D23" s="492">
        <v>0.996</v>
      </c>
      <c r="E23" s="243">
        <v>0.97</v>
      </c>
      <c r="F23" s="243">
        <v>0.97</v>
      </c>
    </row>
    <row r="24" spans="2:6">
      <c r="B24" s="816" t="s">
        <v>770</v>
      </c>
      <c r="C24" s="51" t="s">
        <v>771</v>
      </c>
      <c r="D24" s="486">
        <v>744204</v>
      </c>
      <c r="E24" s="221">
        <v>539546</v>
      </c>
      <c r="F24" s="245" t="s">
        <v>772</v>
      </c>
    </row>
    <row r="25" spans="2:6" ht="13" thickBot="1">
      <c r="B25" s="933"/>
      <c r="C25" s="58" t="s">
        <v>773</v>
      </c>
      <c r="D25" s="493">
        <v>0.96</v>
      </c>
      <c r="E25" s="368">
        <v>0.94</v>
      </c>
      <c r="F25" s="368">
        <v>0.88</v>
      </c>
    </row>
    <row r="26" spans="2:6" ht="25" customHeight="1">
      <c r="B26" s="932" t="s">
        <v>1166</v>
      </c>
      <c r="C26" s="932"/>
      <c r="D26" s="932"/>
      <c r="E26" s="932"/>
      <c r="F26" s="932"/>
    </row>
    <row r="31" spans="2:6" ht="25" customHeight="1"/>
  </sheetData>
  <sheetProtection algorithmName="SHA-512" hashValue="WSKPwTJIO6KjYRHSEbC7QlxNixivw2UP4LkQlfW6HD6u1V4XhenRPTxF/UrtH0tyoNHCK5IhAJ4qW6C6syfkHQ==" saltValue="AfgHw0n3ovSY8aIwdjLToQ==" spinCount="100000" sheet="1" objects="1" scenarios="1"/>
  <mergeCells count="7">
    <mergeCell ref="F4:H4"/>
    <mergeCell ref="B9:B12"/>
    <mergeCell ref="B26:F26"/>
    <mergeCell ref="B24:B25"/>
    <mergeCell ref="B22:B23"/>
    <mergeCell ref="B17:B19"/>
    <mergeCell ref="B15:B16"/>
  </mergeCells>
  <pageMargins left="0.7" right="0.7" top="0.75" bottom="0.75" header="0.3" footer="0.3"/>
  <pageSetup paperSize="8" orientation="landscape" horizontalDpi="1200" verticalDpi="1200" r:id="rId1"/>
  <headerFooter>
    <oddFooter>&amp;L&amp;1#&amp;"Calibri"&amp;7&amp;K000000C2 General</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055D8-F51E-4C63-8C1C-138C16C247E1}">
  <sheetPr>
    <tabColor theme="3"/>
  </sheetPr>
  <dimension ref="A1:F20"/>
  <sheetViews>
    <sheetView view="pageBreakPreview" zoomScale="88" zoomScaleNormal="100" zoomScaleSheetLayoutView="100" workbookViewId="0">
      <selection activeCell="G27" sqref="G27"/>
    </sheetView>
  </sheetViews>
  <sheetFormatPr defaultColWidth="8.8984375" defaultRowHeight="12.5"/>
  <sheetData>
    <row r="1" spans="1:3">
      <c r="A1" s="56"/>
    </row>
    <row r="11" spans="1:3">
      <c r="C11" s="26"/>
    </row>
    <row r="19" spans="2:6">
      <c r="B19" s="790" t="s">
        <v>36</v>
      </c>
      <c r="C19" s="790"/>
      <c r="D19" s="790"/>
      <c r="E19" s="790"/>
      <c r="F19" s="790"/>
    </row>
    <row r="20" spans="2:6">
      <c r="B20" s="790" t="s">
        <v>774</v>
      </c>
      <c r="C20" s="790"/>
      <c r="D20" s="790"/>
      <c r="E20" s="790"/>
      <c r="F20" s="790"/>
    </row>
  </sheetData>
  <mergeCells count="2">
    <mergeCell ref="B19:F19"/>
    <mergeCell ref="B20:F20"/>
  </mergeCells>
  <hyperlinks>
    <hyperlink ref="B19:F19" location="'How we report our KPIs'!A1" display="How we report our KPIs" xr:uid="{1F4862F8-547D-4EC1-958C-4179F08BEFD6}"/>
    <hyperlink ref="B20:F20" location="'Formatting guidance'!A1" display="Formatting guidnce" xr:uid="{27D86A78-DEEF-40E2-AF78-AB9C706B28C2}"/>
  </hyperlinks>
  <pageMargins left="0.7" right="0.7" top="0.75" bottom="0.75" header="0.3" footer="0.3"/>
  <pageSetup paperSize="9" orientation="portrait" r:id="rId1"/>
  <headerFooter>
    <oddFooter>&amp;L&amp;1#&amp;"Calibri"&amp;7&amp;K000000C2 General</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54589-F818-4D81-8507-E080644F5614}">
  <sheetPr>
    <pageSetUpPr fitToPage="1"/>
  </sheetPr>
  <dimension ref="B1:F31"/>
  <sheetViews>
    <sheetView view="pageLayout" zoomScaleNormal="100" zoomScaleSheetLayoutView="120" workbookViewId="0">
      <selection activeCell="G27" sqref="G27"/>
    </sheetView>
  </sheetViews>
  <sheetFormatPr defaultRowHeight="12.5"/>
  <cols>
    <col min="1" max="1" width="5" customWidth="1"/>
    <col min="2" max="2" width="29.8984375" customWidth="1"/>
    <col min="3" max="3" width="43.09765625" customWidth="1"/>
    <col min="4" max="4" width="14.3984375" customWidth="1"/>
    <col min="5" max="5" width="55.09765625" customWidth="1"/>
    <col min="6" max="6" width="24.09765625" customWidth="1"/>
  </cols>
  <sheetData>
    <row r="1" spans="2:6" ht="13.4" customHeight="1"/>
    <row r="2" spans="2:6" ht="63" customHeight="1">
      <c r="B2" t="s">
        <v>775</v>
      </c>
      <c r="F2" s="37" t="s">
        <v>776</v>
      </c>
    </row>
    <row r="3" spans="2:6" ht="13">
      <c r="F3" s="40"/>
    </row>
    <row r="5" spans="2:6" ht="21">
      <c r="B5" s="12" t="s">
        <v>777</v>
      </c>
      <c r="C5" s="12"/>
      <c r="D5" s="12"/>
      <c r="E5" s="137" t="s">
        <v>778</v>
      </c>
    </row>
    <row r="6" spans="2:6">
      <c r="E6" s="38"/>
    </row>
    <row r="7" spans="2:6" ht="409.5" customHeight="1">
      <c r="B7" s="934" t="s">
        <v>779</v>
      </c>
      <c r="C7" s="934"/>
      <c r="D7" s="934"/>
      <c r="E7" s="934"/>
      <c r="F7" s="934"/>
    </row>
    <row r="8" spans="2:6" ht="14.15" customHeight="1">
      <c r="B8" s="934"/>
      <c r="C8" s="934"/>
      <c r="D8" s="934"/>
      <c r="E8" s="934"/>
      <c r="F8" s="934"/>
    </row>
    <row r="9" spans="2:6" ht="200.9" customHeight="1">
      <c r="B9" s="934" t="s">
        <v>780</v>
      </c>
      <c r="C9" s="934"/>
      <c r="D9" s="934"/>
      <c r="E9" s="934"/>
      <c r="F9" s="934"/>
    </row>
    <row r="10" spans="2:6">
      <c r="B10" s="935"/>
      <c r="C10" s="935"/>
      <c r="D10" s="935"/>
      <c r="E10" s="935"/>
      <c r="F10" s="935"/>
    </row>
    <row r="11" spans="2:6" ht="13.5">
      <c r="B11" s="13" t="s">
        <v>781</v>
      </c>
      <c r="C11" s="14" t="s">
        <v>781</v>
      </c>
      <c r="D11" s="14"/>
      <c r="E11" s="17" t="s">
        <v>782</v>
      </c>
    </row>
    <row r="12" spans="2:6">
      <c r="B12" s="5"/>
      <c r="C12" s="27"/>
      <c r="D12" s="27"/>
      <c r="E12" s="27"/>
    </row>
    <row r="13" spans="2:6">
      <c r="B13" s="5"/>
      <c r="C13" s="27"/>
      <c r="D13" s="27"/>
      <c r="E13" s="27"/>
    </row>
    <row r="14" spans="2:6">
      <c r="B14" s="5"/>
      <c r="C14" s="27"/>
      <c r="D14" s="27"/>
      <c r="E14" s="27"/>
    </row>
    <row r="15" spans="2:6">
      <c r="B15" s="5"/>
      <c r="C15" s="27"/>
      <c r="D15" s="27"/>
      <c r="E15" s="27"/>
    </row>
    <row r="16" spans="2:6">
      <c r="B16" s="5"/>
      <c r="C16" s="27"/>
      <c r="D16" s="27"/>
      <c r="E16" s="27"/>
    </row>
    <row r="17" spans="2:6">
      <c r="B17" s="5"/>
      <c r="C17" s="27"/>
      <c r="D17" s="27"/>
      <c r="E17" s="27"/>
    </row>
    <row r="18" spans="2:6">
      <c r="B18" s="5"/>
      <c r="C18" s="27"/>
      <c r="D18" s="27"/>
      <c r="E18" s="27"/>
    </row>
    <row r="19" spans="2:6">
      <c r="B19" s="5"/>
      <c r="C19" s="27"/>
      <c r="D19" s="27"/>
      <c r="E19" s="27"/>
    </row>
    <row r="20" spans="2:6">
      <c r="B20" s="5"/>
      <c r="C20" s="27"/>
      <c r="D20" s="27"/>
      <c r="E20" s="27"/>
    </row>
    <row r="21" spans="2:6">
      <c r="B21" s="5"/>
      <c r="C21" s="27"/>
      <c r="D21" s="27"/>
      <c r="E21" s="27"/>
    </row>
    <row r="22" spans="2:6">
      <c r="B22" s="5"/>
      <c r="C22" s="27"/>
      <c r="D22" s="27"/>
      <c r="E22" s="27"/>
    </row>
    <row r="23" spans="2:6">
      <c r="B23" s="5"/>
      <c r="C23" s="27"/>
      <c r="D23" s="27"/>
      <c r="E23" s="27"/>
    </row>
    <row r="24" spans="2:6">
      <c r="B24" s="5"/>
      <c r="C24" s="27"/>
      <c r="D24" s="27"/>
      <c r="E24" s="27"/>
    </row>
    <row r="25" spans="2:6">
      <c r="B25" s="5"/>
      <c r="C25" s="27"/>
      <c r="D25" s="27"/>
      <c r="E25" s="27"/>
    </row>
    <row r="26" spans="2:6">
      <c r="B26" s="5"/>
      <c r="C26" s="27"/>
      <c r="D26" s="27"/>
      <c r="E26" s="28"/>
    </row>
    <row r="27" spans="2:6">
      <c r="B27" s="5"/>
      <c r="C27" s="27"/>
      <c r="D27" s="27"/>
      <c r="E27" s="27"/>
    </row>
    <row r="28" spans="2:6">
      <c r="B28" s="5"/>
      <c r="C28" s="27"/>
      <c r="D28" s="27"/>
      <c r="E28" s="28"/>
    </row>
    <row r="29" spans="2:6">
      <c r="B29" s="5"/>
      <c r="C29" s="27"/>
      <c r="D29" s="27"/>
      <c r="E29" s="27"/>
    </row>
    <row r="30" spans="2:6" ht="13" thickBot="1">
      <c r="B30" s="15"/>
      <c r="C30" s="16"/>
      <c r="D30" s="16"/>
      <c r="E30" s="23"/>
    </row>
    <row r="31" spans="2:6">
      <c r="B31" s="7"/>
      <c r="C31" s="7"/>
      <c r="D31" s="7"/>
      <c r="E31" s="7"/>
      <c r="F31" s="7"/>
    </row>
  </sheetData>
  <mergeCells count="3">
    <mergeCell ref="B7:F8"/>
    <mergeCell ref="B9:F9"/>
    <mergeCell ref="B10:F10"/>
  </mergeCells>
  <pageMargins left="0.25" right="0.25" top="0.75" bottom="0.75" header="0.3" footer="0.3"/>
  <pageSetup paperSize="9" scale="64" fitToHeight="0" orientation="portrait" horizontalDpi="1200" verticalDpi="1200" r:id="rId1"/>
  <headerFooter>
    <oddFooter>&amp;L&amp;1#&amp;"Calibri"&amp;7&amp;K000000C2 General</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A7F97-3AF0-489E-AE9A-8CAA02B1A525}">
  <sheetPr>
    <pageSetUpPr fitToPage="1"/>
  </sheetPr>
  <dimension ref="B1:AM147"/>
  <sheetViews>
    <sheetView zoomScale="92" zoomScaleNormal="100" zoomScaleSheetLayoutView="110" workbookViewId="0">
      <selection activeCell="G27" sqref="G27"/>
    </sheetView>
  </sheetViews>
  <sheetFormatPr defaultRowHeight="12.5"/>
  <cols>
    <col min="1" max="1" width="5" customWidth="1"/>
    <col min="2" max="2" width="49.8984375" customWidth="1"/>
    <col min="3" max="3" width="11" customWidth="1"/>
    <col min="4" max="4" width="10.8984375" bestFit="1" customWidth="1"/>
    <col min="5" max="5" width="11.3984375" customWidth="1"/>
    <col min="6" max="6" width="10.59765625" customWidth="1"/>
    <col min="7" max="7" width="11.3984375" customWidth="1"/>
    <col min="8" max="8" width="11.09765625" customWidth="1"/>
    <col min="9" max="9" width="10.59765625" customWidth="1"/>
    <col min="10" max="10" width="10.09765625" customWidth="1"/>
    <col min="11" max="11" width="11.59765625" customWidth="1"/>
    <col min="12" max="12" width="10.8984375" customWidth="1"/>
    <col min="13" max="13" width="5.09765625" customWidth="1"/>
    <col min="14" max="14" width="13.3984375" customWidth="1"/>
    <col min="16" max="16" width="12.09765625" customWidth="1"/>
    <col min="20" max="20" width="6.8984375" customWidth="1"/>
    <col min="21" max="21" width="10.3984375" customWidth="1"/>
  </cols>
  <sheetData>
    <row r="1" spans="2:32" ht="13.4" customHeight="1"/>
    <row r="2" spans="2:32" ht="64.400000000000006" customHeight="1">
      <c r="B2" t="s">
        <v>775</v>
      </c>
      <c r="I2" s="112" t="s">
        <v>776</v>
      </c>
    </row>
    <row r="3" spans="2:32">
      <c r="E3" s="129"/>
      <c r="F3" s="129"/>
      <c r="G3" s="129"/>
      <c r="H3" s="129"/>
      <c r="I3" s="129"/>
      <c r="J3" s="129"/>
      <c r="K3" s="130"/>
      <c r="L3" s="130"/>
      <c r="M3" s="130"/>
      <c r="N3" s="130"/>
    </row>
    <row r="4" spans="2:32">
      <c r="E4" s="129"/>
      <c r="F4" s="129"/>
      <c r="G4" s="129"/>
      <c r="H4" s="129"/>
      <c r="I4" s="129"/>
      <c r="J4" s="129"/>
      <c r="K4" s="130"/>
      <c r="L4" s="130"/>
      <c r="M4" s="130"/>
      <c r="N4" s="130"/>
    </row>
    <row r="5" spans="2:32" ht="24.75" customHeight="1" thickBot="1">
      <c r="B5" s="19" t="s">
        <v>783</v>
      </c>
      <c r="C5" s="20"/>
      <c r="D5" s="20"/>
      <c r="E5" s="131"/>
      <c r="F5" s="131"/>
      <c r="G5" s="131"/>
      <c r="H5" s="131"/>
      <c r="I5" s="131"/>
      <c r="J5" s="131"/>
      <c r="K5" s="131"/>
      <c r="L5" s="131"/>
      <c r="M5" s="131"/>
      <c r="N5" s="131"/>
      <c r="O5" s="20"/>
      <c r="P5" s="20"/>
      <c r="Q5" s="20"/>
      <c r="R5" s="21"/>
      <c r="S5" s="21"/>
      <c r="T5" s="21"/>
      <c r="U5" s="21"/>
      <c r="V5" s="21"/>
      <c r="W5" s="21"/>
    </row>
    <row r="6" spans="2:32">
      <c r="B6" s="38"/>
      <c r="C6" s="38"/>
      <c r="D6" s="38"/>
      <c r="E6" s="38"/>
      <c r="F6" s="38"/>
      <c r="G6" s="38"/>
      <c r="H6" s="38"/>
      <c r="N6" s="138"/>
      <c r="O6" s="139"/>
      <c r="P6" s="139"/>
      <c r="Q6" s="139"/>
      <c r="R6" s="139"/>
      <c r="S6" s="139"/>
      <c r="T6" s="139"/>
      <c r="U6" s="139"/>
      <c r="V6" s="139"/>
      <c r="W6" s="139"/>
      <c r="X6" s="139"/>
      <c r="Y6" s="139"/>
      <c r="Z6" s="139"/>
      <c r="AA6" s="139"/>
      <c r="AB6" s="139"/>
      <c r="AC6" s="139"/>
      <c r="AD6" s="139"/>
      <c r="AE6" s="139"/>
      <c r="AF6" s="140"/>
    </row>
    <row r="7" spans="2:32" ht="18.649999999999999" customHeight="1">
      <c r="D7" s="782"/>
      <c r="E7" s="782"/>
      <c r="F7" s="782"/>
      <c r="G7" s="782"/>
      <c r="H7" s="782"/>
      <c r="I7" s="103"/>
      <c r="N7" s="141"/>
      <c r="O7" s="856" t="s">
        <v>784</v>
      </c>
      <c r="P7" s="856"/>
      <c r="Q7" s="856"/>
      <c r="R7" s="856"/>
      <c r="S7" s="856"/>
      <c r="T7" s="856"/>
      <c r="U7" s="856"/>
      <c r="V7" s="856"/>
      <c r="W7" s="856"/>
      <c r="X7" s="856"/>
      <c r="Y7" s="856"/>
      <c r="Z7" s="856"/>
      <c r="AA7" s="856"/>
      <c r="AB7" s="856"/>
      <c r="AC7" s="856"/>
      <c r="AD7" s="856"/>
      <c r="AE7" s="856"/>
      <c r="AF7" s="142"/>
    </row>
    <row r="8" spans="2:32" ht="18.649999999999999" customHeight="1">
      <c r="B8" s="876" t="s">
        <v>785</v>
      </c>
      <c r="C8" s="876"/>
      <c r="D8" s="110"/>
      <c r="E8" s="110"/>
      <c r="F8" s="110"/>
      <c r="G8" s="110"/>
      <c r="H8" s="110"/>
      <c r="I8" s="103"/>
      <c r="N8" s="141"/>
      <c r="O8" s="146"/>
      <c r="P8" s="146"/>
      <c r="Q8" s="146"/>
      <c r="R8" s="146"/>
      <c r="S8" s="146"/>
      <c r="T8" s="146"/>
      <c r="U8" s="146"/>
      <c r="V8" s="146"/>
      <c r="W8" s="146"/>
      <c r="X8" s="146"/>
      <c r="Y8" s="146"/>
      <c r="Z8" s="146"/>
      <c r="AA8" s="146"/>
      <c r="AB8" s="146"/>
      <c r="AC8" s="146"/>
      <c r="AD8" s="146"/>
      <c r="AE8" s="146"/>
      <c r="AF8" s="142"/>
    </row>
    <row r="9" spans="2:32" ht="15.65" customHeight="1">
      <c r="B9" s="113" t="s">
        <v>786</v>
      </c>
      <c r="D9" s="871"/>
      <c r="E9" s="871"/>
      <c r="F9" s="871"/>
      <c r="G9" s="871"/>
      <c r="H9" s="871"/>
      <c r="N9" s="141"/>
      <c r="O9" s="947" t="s">
        <v>787</v>
      </c>
      <c r="P9" s="947"/>
      <c r="Q9" s="947"/>
      <c r="R9" s="150"/>
      <c r="S9" s="947" t="s">
        <v>788</v>
      </c>
      <c r="T9" s="947"/>
      <c r="U9" s="947"/>
      <c r="V9" s="150"/>
      <c r="W9" s="150"/>
      <c r="X9" s="946" t="s">
        <v>789</v>
      </c>
      <c r="Y9" s="946"/>
      <c r="Z9" s="946"/>
      <c r="AA9" s="946"/>
      <c r="AB9" s="151"/>
      <c r="AC9" s="151"/>
      <c r="AD9" s="151"/>
      <c r="AE9" s="151"/>
      <c r="AF9" s="142"/>
    </row>
    <row r="10" spans="2:32" ht="13">
      <c r="B10" s="114" t="s">
        <v>790</v>
      </c>
      <c r="D10" s="871"/>
      <c r="E10" s="871"/>
      <c r="F10" s="871"/>
      <c r="G10" s="871"/>
      <c r="H10" s="871"/>
      <c r="N10" s="141"/>
      <c r="O10" s="148"/>
      <c r="P10" s="148"/>
      <c r="Q10" s="148"/>
      <c r="R10" s="147"/>
      <c r="S10" s="948"/>
      <c r="T10" s="948"/>
      <c r="U10" s="948"/>
      <c r="V10" s="147"/>
      <c r="W10" s="147"/>
      <c r="X10" s="847"/>
      <c r="Y10" s="847"/>
      <c r="Z10" s="847"/>
      <c r="AA10" s="847"/>
      <c r="AF10" s="142"/>
    </row>
    <row r="11" spans="2:32">
      <c r="B11" s="116" t="s">
        <v>791</v>
      </c>
      <c r="D11" s="871"/>
      <c r="E11" s="871"/>
      <c r="F11" s="871"/>
      <c r="G11" s="871"/>
      <c r="H11" s="871"/>
      <c r="N11" s="141"/>
      <c r="AF11" s="142"/>
    </row>
    <row r="12" spans="2:32">
      <c r="B12" s="110" t="s">
        <v>792</v>
      </c>
      <c r="D12" s="871"/>
      <c r="E12" s="871"/>
      <c r="F12" s="871"/>
      <c r="G12" s="871"/>
      <c r="H12" s="871"/>
      <c r="N12" s="141"/>
      <c r="AF12" s="142"/>
    </row>
    <row r="13" spans="2:32" ht="63" customHeight="1">
      <c r="B13" s="120" t="s">
        <v>793</v>
      </c>
      <c r="D13" s="871"/>
      <c r="E13" s="871"/>
      <c r="F13" s="871"/>
      <c r="G13" s="871"/>
      <c r="H13" s="871"/>
      <c r="N13" s="141"/>
      <c r="AC13" s="871"/>
      <c r="AD13" s="871"/>
      <c r="AE13" s="871"/>
      <c r="AF13" s="142"/>
    </row>
    <row r="14" spans="2:32" ht="12.65" customHeight="1">
      <c r="B14" s="122" t="s">
        <v>794</v>
      </c>
      <c r="D14" s="871"/>
      <c r="E14" s="871"/>
      <c r="F14" s="871"/>
      <c r="G14" s="871"/>
      <c r="H14" s="871"/>
      <c r="N14" s="141"/>
      <c r="AC14" s="871"/>
      <c r="AD14" s="871"/>
      <c r="AE14" s="871"/>
      <c r="AF14" s="142"/>
    </row>
    <row r="15" spans="2:32" ht="13" thickBot="1">
      <c r="N15" s="141"/>
      <c r="AC15" s="871"/>
      <c r="AD15" s="871"/>
      <c r="AE15" s="871"/>
      <c r="AF15" s="142"/>
    </row>
    <row r="16" spans="2:32" ht="16" thickTop="1">
      <c r="B16" s="39"/>
      <c r="C16" s="936" t="s">
        <v>795</v>
      </c>
      <c r="D16" s="936"/>
      <c r="E16" s="936">
        <v>2021</v>
      </c>
      <c r="F16" s="936"/>
      <c r="G16" s="936">
        <v>2020</v>
      </c>
      <c r="H16" s="936"/>
      <c r="I16" s="936">
        <v>2019</v>
      </c>
      <c r="J16" s="936"/>
      <c r="K16" s="936">
        <v>2018</v>
      </c>
      <c r="L16" s="936"/>
      <c r="N16" s="141"/>
      <c r="AC16" s="871"/>
      <c r="AD16" s="871"/>
      <c r="AE16" s="871"/>
      <c r="AF16" s="142"/>
    </row>
    <row r="17" spans="2:39" ht="17.149999999999999" customHeight="1">
      <c r="B17" s="118" t="s">
        <v>796</v>
      </c>
      <c r="C17" s="91" t="s">
        <v>130</v>
      </c>
      <c r="D17" s="91" t="s">
        <v>132</v>
      </c>
      <c r="E17" s="91" t="s">
        <v>130</v>
      </c>
      <c r="F17" s="91" t="s">
        <v>132</v>
      </c>
      <c r="G17" s="91" t="s">
        <v>130</v>
      </c>
      <c r="H17" s="91" t="s">
        <v>132</v>
      </c>
      <c r="I17" s="91" t="s">
        <v>130</v>
      </c>
      <c r="J17" s="91" t="s">
        <v>132</v>
      </c>
      <c r="K17" s="91" t="s">
        <v>130</v>
      </c>
      <c r="L17" s="91" t="s">
        <v>132</v>
      </c>
      <c r="N17" s="141"/>
      <c r="AC17" s="871"/>
      <c r="AD17" s="871"/>
      <c r="AE17" s="871"/>
      <c r="AF17" s="142"/>
    </row>
    <row r="18" spans="2:39">
      <c r="B18" s="67" t="s">
        <v>797</v>
      </c>
      <c r="C18" s="57">
        <v>0</v>
      </c>
      <c r="D18" s="93">
        <v>0</v>
      </c>
      <c r="E18" s="95">
        <v>35.28</v>
      </c>
      <c r="F18" s="95">
        <v>35.43</v>
      </c>
      <c r="G18" s="95">
        <v>143.03</v>
      </c>
      <c r="H18" s="95">
        <v>75.39</v>
      </c>
      <c r="I18" s="95">
        <v>0</v>
      </c>
      <c r="J18" s="95">
        <v>0</v>
      </c>
      <c r="K18" s="95">
        <v>0</v>
      </c>
      <c r="L18" s="95">
        <v>0</v>
      </c>
      <c r="N18" s="141"/>
      <c r="AC18" s="847"/>
      <c r="AD18" s="847"/>
      <c r="AE18" s="847"/>
      <c r="AF18" s="142"/>
      <c r="AK18" s="949"/>
      <c r="AL18" s="949"/>
      <c r="AM18" s="949"/>
    </row>
    <row r="19" spans="2:39">
      <c r="B19" s="51" t="s">
        <v>798</v>
      </c>
      <c r="C19" s="57">
        <v>0</v>
      </c>
      <c r="D19" s="93">
        <v>0</v>
      </c>
      <c r="E19" s="95">
        <v>104.65</v>
      </c>
      <c r="F19" s="95">
        <v>79.22</v>
      </c>
      <c r="G19" s="95">
        <v>43.07</v>
      </c>
      <c r="H19" s="95">
        <v>42.34</v>
      </c>
      <c r="I19" s="95">
        <v>0</v>
      </c>
      <c r="J19" s="95">
        <v>0</v>
      </c>
      <c r="K19" s="95">
        <v>0</v>
      </c>
      <c r="L19" s="95">
        <v>0</v>
      </c>
      <c r="N19" s="141"/>
      <c r="AC19" s="847"/>
      <c r="AD19" s="847"/>
      <c r="AE19" s="847"/>
      <c r="AF19" s="142"/>
    </row>
    <row r="20" spans="2:39">
      <c r="B20" s="51" t="s">
        <v>798</v>
      </c>
      <c r="C20" s="57">
        <v>0</v>
      </c>
      <c r="D20" s="93">
        <v>0</v>
      </c>
      <c r="E20" s="95">
        <v>105.45</v>
      </c>
      <c r="F20" s="95">
        <v>88.92</v>
      </c>
      <c r="G20" s="95">
        <v>77.83</v>
      </c>
      <c r="H20" s="95">
        <v>62.31</v>
      </c>
      <c r="I20" s="95">
        <v>0</v>
      </c>
      <c r="J20" s="95">
        <v>0</v>
      </c>
      <c r="K20" s="95">
        <v>0</v>
      </c>
      <c r="L20" s="95">
        <v>0</v>
      </c>
      <c r="N20" s="141"/>
      <c r="AC20" s="847"/>
      <c r="AD20" s="847"/>
      <c r="AE20" s="847"/>
      <c r="AF20" s="142"/>
    </row>
    <row r="21" spans="2:39" ht="13" thickBot="1">
      <c r="B21" s="123" t="s">
        <v>799</v>
      </c>
      <c r="C21" s="127" t="s">
        <v>800</v>
      </c>
      <c r="D21" s="94">
        <v>0</v>
      </c>
      <c r="E21" s="128" t="s">
        <v>801</v>
      </c>
      <c r="F21" s="92">
        <v>70.94</v>
      </c>
      <c r="G21" s="92">
        <v>115.65</v>
      </c>
      <c r="H21" s="92">
        <v>103.28</v>
      </c>
      <c r="I21" s="92">
        <v>0</v>
      </c>
      <c r="J21" s="92">
        <v>0</v>
      </c>
      <c r="K21" s="92">
        <v>0</v>
      </c>
      <c r="L21" s="92">
        <v>0</v>
      </c>
      <c r="N21" s="141"/>
      <c r="AF21" s="142"/>
    </row>
    <row r="22" spans="2:39" ht="13" thickTop="1">
      <c r="C22" s="125" t="s">
        <v>802</v>
      </c>
      <c r="D22" s="126" t="s">
        <v>803</v>
      </c>
      <c r="E22" s="125" t="s">
        <v>804</v>
      </c>
      <c r="F22" s="126" t="s">
        <v>803</v>
      </c>
      <c r="G22" s="124"/>
      <c r="N22" s="141"/>
      <c r="AF22" s="142"/>
    </row>
    <row r="23" spans="2:39">
      <c r="C23" s="115"/>
      <c r="D23" s="115" t="s">
        <v>805</v>
      </c>
      <c r="E23" s="115"/>
      <c r="F23" s="115" t="s">
        <v>806</v>
      </c>
      <c r="N23" s="141"/>
      <c r="AF23" s="142"/>
    </row>
    <row r="24" spans="2:39" ht="13" thickBot="1">
      <c r="N24" s="141"/>
      <c r="AF24" s="142"/>
    </row>
    <row r="25" spans="2:39" ht="13" thickTop="1">
      <c r="B25" s="59"/>
      <c r="C25" s="857" t="s">
        <v>251</v>
      </c>
      <c r="D25" s="857"/>
      <c r="E25" s="857"/>
      <c r="F25" s="857" t="s">
        <v>252</v>
      </c>
      <c r="G25" s="857"/>
      <c r="H25" s="857"/>
      <c r="I25" s="102" t="s">
        <v>253</v>
      </c>
      <c r="N25" s="141"/>
      <c r="AF25" s="142"/>
    </row>
    <row r="26" spans="2:39" ht="25">
      <c r="B26" s="82"/>
      <c r="C26" s="83" t="s">
        <v>254</v>
      </c>
      <c r="D26" s="83" t="s">
        <v>255</v>
      </c>
      <c r="E26" s="83" t="s">
        <v>256</v>
      </c>
      <c r="F26" s="83" t="s">
        <v>254</v>
      </c>
      <c r="G26" s="83" t="s">
        <v>255</v>
      </c>
      <c r="H26" s="83" t="s">
        <v>256</v>
      </c>
      <c r="I26" s="83" t="s">
        <v>254</v>
      </c>
      <c r="N26" s="141"/>
      <c r="AF26" s="142"/>
    </row>
    <row r="27" spans="2:39">
      <c r="B27" s="51" t="s">
        <v>807</v>
      </c>
      <c r="C27" s="60">
        <v>0</v>
      </c>
      <c r="D27" s="84">
        <v>0</v>
      </c>
      <c r="E27" s="84">
        <v>33</v>
      </c>
      <c r="F27" s="60">
        <v>0</v>
      </c>
      <c r="G27" s="84">
        <v>0</v>
      </c>
      <c r="H27" s="84">
        <v>21</v>
      </c>
      <c r="I27" s="60">
        <v>0</v>
      </c>
      <c r="N27" s="141"/>
      <c r="AF27" s="142"/>
    </row>
    <row r="28" spans="2:39">
      <c r="B28" s="51" t="s">
        <v>807</v>
      </c>
      <c r="C28" s="60">
        <v>4.0000000000000001E-3</v>
      </c>
      <c r="D28" s="84">
        <v>1</v>
      </c>
      <c r="E28" s="84">
        <v>274</v>
      </c>
      <c r="F28" s="60">
        <v>3.0000000000000001E-3</v>
      </c>
      <c r="G28" s="84">
        <v>1</v>
      </c>
      <c r="H28" s="84">
        <v>310</v>
      </c>
      <c r="I28" s="60">
        <v>0</v>
      </c>
      <c r="N28" s="141"/>
      <c r="AF28" s="142"/>
    </row>
    <row r="29" spans="2:39">
      <c r="B29" s="51" t="s">
        <v>807</v>
      </c>
      <c r="C29" s="60">
        <v>1.0999999999999999E-2</v>
      </c>
      <c r="D29" s="84">
        <v>19</v>
      </c>
      <c r="E29" s="81" t="s">
        <v>808</v>
      </c>
      <c r="F29" s="60">
        <v>1.7000000000000001E-2</v>
      </c>
      <c r="G29" s="84">
        <v>31</v>
      </c>
      <c r="H29" s="84" t="s">
        <v>260</v>
      </c>
      <c r="I29" s="60">
        <v>6.0000000000000001E-3</v>
      </c>
      <c r="N29" s="141"/>
      <c r="AF29" s="142"/>
    </row>
    <row r="30" spans="2:39">
      <c r="B30" s="51" t="s">
        <v>807</v>
      </c>
      <c r="C30" s="60">
        <v>1.2999999999999999E-2</v>
      </c>
      <c r="D30" s="84">
        <v>20</v>
      </c>
      <c r="E30" s="84" t="s">
        <v>809</v>
      </c>
      <c r="F30" s="60">
        <v>1.4E-2</v>
      </c>
      <c r="G30" s="84">
        <v>23</v>
      </c>
      <c r="H30" s="84" t="s">
        <v>262</v>
      </c>
      <c r="I30" s="60">
        <v>1E-3</v>
      </c>
      <c r="N30" s="141"/>
      <c r="AF30" s="142"/>
    </row>
    <row r="31" spans="2:39">
      <c r="B31" s="51" t="s">
        <v>807</v>
      </c>
      <c r="C31" s="60">
        <v>1.9E-2</v>
      </c>
      <c r="D31" s="84">
        <v>141</v>
      </c>
      <c r="E31" s="84" t="s">
        <v>810</v>
      </c>
      <c r="F31" s="60">
        <v>1.2999999999999999E-2</v>
      </c>
      <c r="G31" s="84">
        <v>99</v>
      </c>
      <c r="H31" s="84" t="s">
        <v>263</v>
      </c>
      <c r="I31" s="99" t="s">
        <v>811</v>
      </c>
      <c r="N31" s="141"/>
      <c r="AF31" s="142"/>
    </row>
    <row r="32" spans="2:39" ht="13" thickBot="1">
      <c r="B32" s="68" t="s">
        <v>812</v>
      </c>
      <c r="C32" s="96">
        <v>1.9E-2</v>
      </c>
      <c r="D32" s="97">
        <v>181</v>
      </c>
      <c r="E32" s="96">
        <v>4.0000000000000001E-3</v>
      </c>
      <c r="F32" s="96">
        <v>1.4E-2</v>
      </c>
      <c r="G32" s="97">
        <v>154</v>
      </c>
      <c r="H32" s="98" t="s">
        <v>265</v>
      </c>
      <c r="I32" s="96">
        <v>-3.0000000000000001E-3</v>
      </c>
      <c r="N32" s="141"/>
      <c r="AF32" s="142"/>
    </row>
    <row r="33" spans="2:32" ht="13.4" customHeight="1" thickTop="1">
      <c r="N33" s="141"/>
      <c r="O33" s="944" t="s">
        <v>813</v>
      </c>
      <c r="P33" s="944"/>
      <c r="Q33" s="944"/>
      <c r="R33" s="149"/>
      <c r="S33" s="944" t="s">
        <v>814</v>
      </c>
      <c r="T33" s="944"/>
      <c r="U33" s="944"/>
      <c r="V33" s="944"/>
      <c r="W33" s="149"/>
      <c r="X33" s="947" t="s">
        <v>815</v>
      </c>
      <c r="Y33" s="947"/>
      <c r="Z33" s="947"/>
      <c r="AA33" s="947"/>
      <c r="AB33" s="947"/>
      <c r="AC33" s="944" t="s">
        <v>816</v>
      </c>
      <c r="AD33" s="944"/>
      <c r="AE33" s="944"/>
      <c r="AF33" s="142"/>
    </row>
    <row r="34" spans="2:32" ht="13">
      <c r="N34" s="141"/>
      <c r="O34" s="945"/>
      <c r="P34" s="945"/>
      <c r="Q34" s="945"/>
      <c r="R34" s="148"/>
      <c r="S34" s="945"/>
      <c r="T34" s="945"/>
      <c r="U34" s="945"/>
      <c r="V34" s="945"/>
      <c r="W34" s="148"/>
      <c r="X34" s="948"/>
      <c r="Y34" s="948"/>
      <c r="Z34" s="948"/>
      <c r="AA34" s="948"/>
      <c r="AB34" s="948"/>
      <c r="AC34" s="945"/>
      <c r="AD34" s="945"/>
      <c r="AE34" s="945"/>
      <c r="AF34" s="142"/>
    </row>
    <row r="35" spans="2:32" ht="25">
      <c r="B35" s="119" t="s">
        <v>796</v>
      </c>
      <c r="C35" s="938" t="s">
        <v>796</v>
      </c>
      <c r="D35" s="938"/>
      <c r="E35" s="938"/>
      <c r="F35" s="938"/>
      <c r="G35" s="938"/>
      <c r="H35" s="119" t="s">
        <v>796</v>
      </c>
      <c r="N35" s="141"/>
      <c r="O35" s="950" t="s">
        <v>817</v>
      </c>
      <c r="P35" s="950"/>
      <c r="Q35" s="950"/>
      <c r="R35" s="148"/>
      <c r="S35" s="945"/>
      <c r="T35" s="945"/>
      <c r="U35" s="945"/>
      <c r="V35" s="945"/>
      <c r="W35" s="148"/>
      <c r="X35" s="948"/>
      <c r="Y35" s="948"/>
      <c r="Z35" s="948"/>
      <c r="AA35" s="948"/>
      <c r="AB35" s="948"/>
      <c r="AC35" s="945"/>
      <c r="AD35" s="945"/>
      <c r="AE35" s="945"/>
      <c r="AF35" s="142"/>
    </row>
    <row r="36" spans="2:32" ht="13">
      <c r="B36" s="889" t="s">
        <v>818</v>
      </c>
      <c r="C36" s="889"/>
      <c r="D36" s="889"/>
      <c r="E36" s="889"/>
      <c r="F36" s="889"/>
      <c r="G36" s="889"/>
      <c r="H36" s="889"/>
      <c r="N36" s="141"/>
      <c r="O36" s="148"/>
      <c r="P36" s="148"/>
      <c r="Q36" s="148"/>
      <c r="R36" s="148"/>
      <c r="S36" s="148"/>
      <c r="T36" s="148"/>
      <c r="U36" s="148"/>
      <c r="V36" s="148"/>
      <c r="W36" s="148"/>
      <c r="X36" s="148"/>
      <c r="Y36" s="148"/>
      <c r="Z36" s="148"/>
      <c r="AA36" s="148"/>
      <c r="AB36" s="148"/>
      <c r="AC36" s="148"/>
      <c r="AD36" s="148"/>
      <c r="AE36" s="148"/>
      <c r="AF36" s="142"/>
    </row>
    <row r="37" spans="2:32" ht="13">
      <c r="B37" s="939" t="s">
        <v>819</v>
      </c>
      <c r="C37" s="939"/>
      <c r="D37" s="939"/>
      <c r="E37" s="939"/>
      <c r="F37" s="939"/>
      <c r="G37" s="939"/>
      <c r="H37" s="939"/>
      <c r="N37" s="141"/>
      <c r="O37" s="148"/>
      <c r="P37" s="148"/>
      <c r="Q37" s="148"/>
      <c r="R37" s="148"/>
      <c r="S37" s="148"/>
      <c r="T37" s="148"/>
      <c r="U37" s="148"/>
      <c r="V37" s="148"/>
      <c r="W37" s="148"/>
      <c r="X37" s="148"/>
      <c r="Y37" s="148"/>
      <c r="Z37" s="148"/>
      <c r="AA37" s="148"/>
      <c r="AB37" s="148"/>
      <c r="AC37" s="148"/>
      <c r="AD37" s="148"/>
      <c r="AE37" s="148"/>
      <c r="AF37" s="142"/>
    </row>
    <row r="38" spans="2:32" ht="25">
      <c r="B38" s="51" t="s">
        <v>820</v>
      </c>
      <c r="C38" s="942" t="s">
        <v>821</v>
      </c>
      <c r="D38" s="942"/>
      <c r="E38" s="942"/>
      <c r="F38" s="942"/>
      <c r="G38" s="942"/>
      <c r="H38" s="51" t="s">
        <v>820</v>
      </c>
      <c r="N38" s="141"/>
      <c r="O38" s="944" t="s">
        <v>822</v>
      </c>
      <c r="P38" s="944"/>
      <c r="Q38" s="944"/>
      <c r="R38" s="149"/>
      <c r="S38" s="944" t="s">
        <v>823</v>
      </c>
      <c r="T38" s="944"/>
      <c r="U38" s="944"/>
      <c r="V38" s="149"/>
      <c r="W38" s="149"/>
      <c r="X38" s="944" t="s">
        <v>824</v>
      </c>
      <c r="Y38" s="944"/>
      <c r="Z38" s="944"/>
      <c r="AA38" s="944"/>
      <c r="AB38" s="944"/>
      <c r="AC38" s="149"/>
      <c r="AD38" s="149"/>
      <c r="AE38" s="149"/>
      <c r="AF38" s="142"/>
    </row>
    <row r="39" spans="2:32" ht="25.5" thickBot="1">
      <c r="B39" s="121" t="s">
        <v>825</v>
      </c>
      <c r="C39" s="940" t="s">
        <v>826</v>
      </c>
      <c r="D39" s="940"/>
      <c r="E39" s="940"/>
      <c r="F39" s="940"/>
      <c r="G39" s="940"/>
      <c r="H39" s="121" t="s">
        <v>825</v>
      </c>
      <c r="N39" s="141"/>
      <c r="X39" s="945"/>
      <c r="Y39" s="945"/>
      <c r="Z39" s="945"/>
      <c r="AA39" s="945"/>
      <c r="AB39" s="945"/>
      <c r="AF39" s="142"/>
    </row>
    <row r="40" spans="2:32" ht="13" thickTop="1">
      <c r="B40" s="941" t="s">
        <v>827</v>
      </c>
      <c r="C40" s="941"/>
      <c r="D40" s="941"/>
      <c r="E40" s="941"/>
      <c r="F40" s="941"/>
      <c r="G40" s="941"/>
      <c r="H40" s="941"/>
      <c r="N40" s="141"/>
      <c r="AF40" s="142"/>
    </row>
    <row r="41" spans="2:32" ht="80.150000000000006" customHeight="1" thickBot="1">
      <c r="B41" s="121" t="s">
        <v>828</v>
      </c>
      <c r="C41" s="940" t="s">
        <v>829</v>
      </c>
      <c r="D41" s="940"/>
      <c r="E41" s="940"/>
      <c r="F41" s="940"/>
      <c r="G41" s="940"/>
      <c r="H41" s="121"/>
      <c r="N41" s="143"/>
      <c r="O41" s="144"/>
      <c r="P41" s="144"/>
      <c r="Q41" s="144"/>
      <c r="R41" s="144"/>
      <c r="S41" s="144"/>
      <c r="T41" s="144"/>
      <c r="U41" s="144"/>
      <c r="V41" s="144"/>
      <c r="W41" s="144"/>
      <c r="X41" s="144"/>
      <c r="Y41" s="144"/>
      <c r="Z41" s="144"/>
      <c r="AA41" s="144"/>
      <c r="AB41" s="144"/>
      <c r="AC41" s="144"/>
      <c r="AD41" s="144"/>
      <c r="AE41" s="144"/>
      <c r="AF41" s="145"/>
    </row>
    <row r="42" spans="2:32" ht="13" thickTop="1">
      <c r="O42" s="871"/>
      <c r="P42" s="871"/>
      <c r="Q42" s="871"/>
      <c r="R42" s="871"/>
      <c r="S42" s="871"/>
      <c r="T42" s="871"/>
      <c r="U42" s="871"/>
      <c r="V42" s="871"/>
    </row>
    <row r="43" spans="2:32">
      <c r="B43" s="937" t="s">
        <v>830</v>
      </c>
      <c r="C43" s="937"/>
      <c r="D43" s="937"/>
      <c r="E43" s="937"/>
      <c r="F43" s="937"/>
      <c r="G43" s="937"/>
      <c r="H43" s="937"/>
      <c r="O43" s="871"/>
      <c r="P43" s="871"/>
      <c r="Q43" s="871"/>
      <c r="R43" s="871"/>
      <c r="S43" s="871"/>
      <c r="T43" s="871"/>
      <c r="U43" s="871"/>
      <c r="V43" s="871"/>
    </row>
    <row r="46" spans="2:32">
      <c r="N46" s="851" t="s">
        <v>790</v>
      </c>
      <c r="O46" s="851"/>
      <c r="P46" s="851"/>
      <c r="Q46" s="851"/>
      <c r="R46" s="851"/>
      <c r="S46" s="851"/>
    </row>
    <row r="47" spans="2:32">
      <c r="N47" s="871"/>
      <c r="O47" s="871"/>
      <c r="P47" s="871"/>
      <c r="Q47" s="871"/>
      <c r="R47" s="871"/>
      <c r="S47" s="871"/>
    </row>
    <row r="48" spans="2:32">
      <c r="N48" s="871"/>
      <c r="O48" s="871"/>
      <c r="P48" s="871"/>
      <c r="Q48" s="871"/>
      <c r="R48" s="871"/>
      <c r="S48" s="871"/>
    </row>
    <row r="49" spans="2:19">
      <c r="B49" s="943" t="s">
        <v>831</v>
      </c>
      <c r="C49" s="943"/>
      <c r="F49" s="851" t="s">
        <v>785</v>
      </c>
      <c r="G49" s="851"/>
      <c r="H49" s="851"/>
      <c r="I49" s="851"/>
      <c r="J49" s="851"/>
      <c r="K49" s="851"/>
      <c r="N49" s="871"/>
      <c r="O49" s="871"/>
      <c r="P49" s="871"/>
      <c r="Q49" s="871"/>
      <c r="R49" s="871"/>
      <c r="S49" s="871"/>
    </row>
    <row r="50" spans="2:19">
      <c r="N50" s="871"/>
      <c r="O50" s="871"/>
      <c r="P50" s="871"/>
      <c r="Q50" s="871"/>
      <c r="R50" s="871"/>
      <c r="S50" s="871"/>
    </row>
    <row r="51" spans="2:19">
      <c r="N51" s="871"/>
      <c r="O51" s="871"/>
      <c r="P51" s="871"/>
      <c r="Q51" s="871"/>
      <c r="R51" s="871"/>
      <c r="S51" s="871"/>
    </row>
    <row r="52" spans="2:19">
      <c r="N52" s="871"/>
      <c r="O52" s="871"/>
      <c r="P52" s="871"/>
      <c r="Q52" s="871"/>
      <c r="R52" s="871"/>
      <c r="S52" s="871"/>
    </row>
    <row r="53" spans="2:19">
      <c r="N53" s="871"/>
      <c r="O53" s="871"/>
      <c r="P53" s="871"/>
      <c r="Q53" s="871"/>
      <c r="R53" s="871"/>
      <c r="S53" s="871"/>
    </row>
    <row r="54" spans="2:19">
      <c r="N54" s="871"/>
      <c r="O54" s="871"/>
      <c r="P54" s="871"/>
      <c r="Q54" s="871"/>
      <c r="R54" s="871"/>
      <c r="S54" s="871"/>
    </row>
    <row r="55" spans="2:19">
      <c r="N55" s="871"/>
      <c r="O55" s="871"/>
      <c r="P55" s="871"/>
      <c r="Q55" s="871"/>
      <c r="R55" s="871"/>
      <c r="S55" s="871"/>
    </row>
    <row r="56" spans="2:19">
      <c r="N56" s="871"/>
      <c r="O56" s="871"/>
      <c r="P56" s="871"/>
      <c r="Q56" s="871"/>
      <c r="R56" s="871"/>
      <c r="S56" s="871"/>
    </row>
    <row r="57" spans="2:19">
      <c r="N57" s="871"/>
      <c r="O57" s="871"/>
      <c r="P57" s="871"/>
      <c r="Q57" s="871"/>
      <c r="R57" s="871"/>
      <c r="S57" s="871"/>
    </row>
    <row r="58" spans="2:19">
      <c r="N58" s="871"/>
      <c r="O58" s="871"/>
      <c r="P58" s="871"/>
      <c r="Q58" s="871"/>
      <c r="R58" s="871"/>
      <c r="S58" s="871"/>
    </row>
    <row r="59" spans="2:19">
      <c r="N59" s="871"/>
      <c r="O59" s="871"/>
      <c r="P59" s="871"/>
      <c r="Q59" s="871"/>
      <c r="R59" s="871"/>
      <c r="S59" s="871"/>
    </row>
    <row r="60" spans="2:19">
      <c r="N60" s="871"/>
      <c r="O60" s="871"/>
      <c r="P60" s="871"/>
      <c r="Q60" s="871"/>
      <c r="R60" s="871"/>
      <c r="S60" s="871"/>
    </row>
    <row r="61" spans="2:19">
      <c r="N61" s="871"/>
      <c r="O61" s="871"/>
      <c r="P61" s="871"/>
      <c r="Q61" s="871"/>
      <c r="R61" s="871"/>
      <c r="S61" s="871"/>
    </row>
    <row r="62" spans="2:19">
      <c r="N62" s="871"/>
      <c r="O62" s="871"/>
      <c r="P62" s="871"/>
      <c r="Q62" s="871"/>
      <c r="R62" s="871"/>
      <c r="S62" s="871"/>
    </row>
    <row r="63" spans="2:19">
      <c r="N63" s="871"/>
      <c r="O63" s="871"/>
      <c r="P63" s="871"/>
      <c r="Q63" s="871"/>
      <c r="R63" s="871"/>
      <c r="S63" s="871"/>
    </row>
    <row r="64" spans="2:19">
      <c r="N64" s="871"/>
      <c r="O64" s="871"/>
      <c r="P64" s="871"/>
      <c r="Q64" s="871"/>
      <c r="R64" s="871"/>
      <c r="S64" s="871"/>
    </row>
    <row r="65" spans="2:19">
      <c r="N65" s="871"/>
      <c r="O65" s="871"/>
      <c r="P65" s="871"/>
      <c r="Q65" s="871"/>
      <c r="R65" s="871"/>
      <c r="S65" s="871"/>
    </row>
    <row r="66" spans="2:19">
      <c r="N66" s="871"/>
      <c r="O66" s="871"/>
      <c r="P66" s="871"/>
      <c r="Q66" s="871"/>
      <c r="R66" s="871"/>
      <c r="S66" s="871"/>
    </row>
    <row r="67" spans="2:19">
      <c r="B67" s="851" t="s">
        <v>832</v>
      </c>
      <c r="C67" s="851"/>
      <c r="N67" s="871"/>
      <c r="O67" s="871"/>
      <c r="P67" s="871"/>
      <c r="Q67" s="871"/>
      <c r="R67" s="871"/>
      <c r="S67" s="871"/>
    </row>
    <row r="68" spans="2:19">
      <c r="N68" s="871"/>
      <c r="O68" s="871"/>
      <c r="P68" s="871"/>
      <c r="Q68" s="871"/>
      <c r="R68" s="871"/>
      <c r="S68" s="871"/>
    </row>
    <row r="69" spans="2:19">
      <c r="N69" s="871"/>
      <c r="O69" s="871"/>
      <c r="P69" s="871"/>
      <c r="Q69" s="871"/>
      <c r="R69" s="871"/>
      <c r="S69" s="871"/>
    </row>
    <row r="70" spans="2:19">
      <c r="N70" s="871"/>
      <c r="O70" s="871"/>
      <c r="P70" s="871"/>
      <c r="Q70" s="871"/>
      <c r="R70" s="871"/>
      <c r="S70" s="871"/>
    </row>
    <row r="71" spans="2:19">
      <c r="N71" s="871"/>
      <c r="O71" s="871"/>
      <c r="P71" s="871"/>
      <c r="Q71" s="871"/>
      <c r="R71" s="871"/>
      <c r="S71" s="871"/>
    </row>
    <row r="72" spans="2:19">
      <c r="N72" s="871"/>
      <c r="O72" s="871"/>
      <c r="P72" s="871"/>
      <c r="Q72" s="871"/>
      <c r="R72" s="871"/>
      <c r="S72" s="871"/>
    </row>
    <row r="73" spans="2:19">
      <c r="N73" s="851" t="s">
        <v>791</v>
      </c>
      <c r="O73" s="851"/>
      <c r="P73" s="851"/>
      <c r="Q73" s="851"/>
      <c r="R73" s="851"/>
      <c r="S73" s="851"/>
    </row>
    <row r="74" spans="2:19">
      <c r="N74" s="871"/>
      <c r="O74" s="871"/>
      <c r="P74" s="871"/>
      <c r="Q74" s="871"/>
      <c r="R74" s="871"/>
      <c r="S74" s="871"/>
    </row>
    <row r="75" spans="2:19">
      <c r="F75" s="871"/>
      <c r="G75" s="871"/>
      <c r="H75" s="871"/>
      <c r="I75" s="871"/>
      <c r="J75" s="871"/>
      <c r="K75" s="871"/>
      <c r="N75" s="871"/>
      <c r="O75" s="871"/>
      <c r="P75" s="871"/>
      <c r="Q75" s="871"/>
      <c r="R75" s="871"/>
      <c r="S75" s="871"/>
    </row>
    <row r="76" spans="2:19">
      <c r="F76" s="851" t="s">
        <v>786</v>
      </c>
      <c r="G76" s="851"/>
      <c r="H76" s="851"/>
      <c r="I76" s="851"/>
      <c r="J76" s="851"/>
      <c r="K76" s="851"/>
      <c r="N76" s="871"/>
      <c r="O76" s="871"/>
      <c r="P76" s="871"/>
      <c r="Q76" s="871"/>
      <c r="R76" s="871"/>
      <c r="S76" s="871"/>
    </row>
    <row r="77" spans="2:19">
      <c r="F77" s="871"/>
      <c r="G77" s="871"/>
      <c r="H77" s="871"/>
      <c r="I77" s="871"/>
      <c r="J77" s="871"/>
      <c r="K77" s="871"/>
      <c r="N77" s="871"/>
      <c r="O77" s="871"/>
      <c r="P77" s="871"/>
      <c r="Q77" s="871"/>
      <c r="R77" s="871"/>
      <c r="S77" s="871"/>
    </row>
    <row r="78" spans="2:19">
      <c r="F78" s="871"/>
      <c r="G78" s="871"/>
      <c r="H78" s="871"/>
      <c r="I78" s="871"/>
      <c r="J78" s="871"/>
      <c r="K78" s="871"/>
      <c r="N78" s="871"/>
      <c r="O78" s="871"/>
      <c r="P78" s="871"/>
      <c r="Q78" s="871"/>
      <c r="R78" s="871"/>
      <c r="S78" s="871"/>
    </row>
    <row r="79" spans="2:19">
      <c r="F79" s="871"/>
      <c r="G79" s="871"/>
      <c r="H79" s="871"/>
      <c r="I79" s="871"/>
      <c r="J79" s="871"/>
      <c r="K79" s="871"/>
      <c r="N79" s="871"/>
      <c r="O79" s="871"/>
      <c r="P79" s="871"/>
      <c r="Q79" s="871"/>
      <c r="R79" s="871"/>
      <c r="S79" s="871"/>
    </row>
    <row r="80" spans="2:19">
      <c r="F80" s="871"/>
      <c r="G80" s="871"/>
      <c r="H80" s="871"/>
      <c r="I80" s="871"/>
      <c r="J80" s="871"/>
      <c r="K80" s="871"/>
      <c r="N80" s="871"/>
      <c r="O80" s="871"/>
      <c r="P80" s="871"/>
      <c r="Q80" s="871"/>
      <c r="R80" s="871"/>
      <c r="S80" s="871"/>
    </row>
    <row r="81" spans="2:19">
      <c r="F81" s="871"/>
      <c r="G81" s="871"/>
      <c r="H81" s="871"/>
      <c r="I81" s="871"/>
      <c r="J81" s="871"/>
      <c r="K81" s="871"/>
      <c r="N81" s="871"/>
      <c r="O81" s="871"/>
      <c r="P81" s="871"/>
      <c r="Q81" s="871"/>
      <c r="R81" s="871"/>
      <c r="S81" s="871"/>
    </row>
    <row r="82" spans="2:19">
      <c r="F82" s="871"/>
      <c r="G82" s="871"/>
      <c r="H82" s="871"/>
      <c r="I82" s="871"/>
      <c r="J82" s="871"/>
      <c r="K82" s="871"/>
      <c r="N82" s="871"/>
      <c r="O82" s="871"/>
      <c r="P82" s="871"/>
      <c r="Q82" s="871"/>
      <c r="R82" s="871"/>
      <c r="S82" s="871"/>
    </row>
    <row r="83" spans="2:19">
      <c r="F83" s="871"/>
      <c r="G83" s="871"/>
      <c r="H83" s="871"/>
      <c r="I83" s="871"/>
      <c r="J83" s="871"/>
      <c r="K83" s="871"/>
      <c r="N83" s="871"/>
      <c r="O83" s="871"/>
      <c r="P83" s="871"/>
      <c r="Q83" s="871"/>
      <c r="R83" s="871"/>
      <c r="S83" s="871"/>
    </row>
    <row r="84" spans="2:19">
      <c r="F84" s="871"/>
      <c r="G84" s="871"/>
      <c r="H84" s="871"/>
      <c r="I84" s="871"/>
      <c r="J84" s="871"/>
      <c r="K84" s="871"/>
      <c r="N84" s="871"/>
      <c r="O84" s="871"/>
      <c r="P84" s="871"/>
      <c r="Q84" s="871"/>
      <c r="R84" s="871"/>
      <c r="S84" s="871"/>
    </row>
    <row r="85" spans="2:19">
      <c r="F85" s="871"/>
      <c r="G85" s="871"/>
      <c r="H85" s="871"/>
      <c r="I85" s="871"/>
      <c r="J85" s="871"/>
      <c r="K85" s="871"/>
      <c r="N85" s="871"/>
      <c r="O85" s="871"/>
      <c r="P85" s="871"/>
      <c r="Q85" s="871"/>
      <c r="R85" s="871"/>
      <c r="S85" s="871"/>
    </row>
    <row r="86" spans="2:19">
      <c r="F86" s="871"/>
      <c r="G86" s="871"/>
      <c r="H86" s="871"/>
      <c r="I86" s="871"/>
      <c r="J86" s="871"/>
      <c r="K86" s="871"/>
      <c r="N86" s="871"/>
      <c r="O86" s="871"/>
      <c r="P86" s="871"/>
      <c r="Q86" s="871"/>
      <c r="R86" s="871"/>
      <c r="S86" s="871"/>
    </row>
    <row r="87" spans="2:19">
      <c r="F87" s="871"/>
      <c r="G87" s="871"/>
      <c r="H87" s="871"/>
      <c r="I87" s="871"/>
      <c r="J87" s="871"/>
      <c r="K87" s="871"/>
      <c r="N87" s="871"/>
      <c r="O87" s="871"/>
      <c r="P87" s="871"/>
      <c r="Q87" s="871"/>
      <c r="R87" s="871"/>
      <c r="S87" s="871"/>
    </row>
    <row r="88" spans="2:19">
      <c r="F88" s="871"/>
      <c r="G88" s="871"/>
      <c r="H88" s="871"/>
      <c r="I88" s="871"/>
      <c r="J88" s="871"/>
      <c r="K88" s="871"/>
      <c r="N88" s="871"/>
      <c r="O88" s="871"/>
      <c r="P88" s="871"/>
      <c r="Q88" s="871"/>
      <c r="R88" s="871"/>
      <c r="S88" s="871"/>
    </row>
    <row r="89" spans="2:19">
      <c r="F89" s="871"/>
      <c r="G89" s="871"/>
      <c r="H89" s="871"/>
      <c r="I89" s="871"/>
      <c r="J89" s="871"/>
      <c r="K89" s="871"/>
      <c r="N89" s="871"/>
      <c r="O89" s="871"/>
      <c r="P89" s="871"/>
      <c r="Q89" s="871"/>
      <c r="R89" s="871"/>
      <c r="S89" s="871"/>
    </row>
    <row r="90" spans="2:19">
      <c r="F90" s="871"/>
      <c r="G90" s="871"/>
      <c r="H90" s="871"/>
      <c r="I90" s="871"/>
      <c r="J90" s="871"/>
      <c r="K90" s="871"/>
      <c r="N90" s="871"/>
      <c r="O90" s="871"/>
      <c r="P90" s="871"/>
      <c r="Q90" s="871"/>
      <c r="R90" s="871"/>
      <c r="S90" s="871"/>
    </row>
    <row r="91" spans="2:19">
      <c r="B91" s="871"/>
      <c r="C91" s="871"/>
      <c r="F91" s="871"/>
      <c r="G91" s="871"/>
      <c r="H91" s="871"/>
      <c r="I91" s="871"/>
      <c r="J91" s="871"/>
      <c r="K91" s="871"/>
      <c r="N91" s="871"/>
      <c r="O91" s="871"/>
      <c r="P91" s="871"/>
      <c r="Q91" s="871"/>
      <c r="R91" s="871"/>
      <c r="S91" s="871"/>
    </row>
    <row r="92" spans="2:19">
      <c r="B92" s="851" t="s">
        <v>833</v>
      </c>
      <c r="C92" s="851"/>
      <c r="F92" s="871"/>
      <c r="G92" s="871"/>
      <c r="H92" s="871"/>
      <c r="I92" s="871"/>
      <c r="J92" s="871"/>
      <c r="K92" s="871"/>
      <c r="N92" s="871"/>
      <c r="O92" s="871"/>
      <c r="P92" s="871"/>
      <c r="Q92" s="871"/>
      <c r="R92" s="871"/>
      <c r="S92" s="871"/>
    </row>
    <row r="93" spans="2:19">
      <c r="B93" s="871"/>
      <c r="C93" s="871"/>
      <c r="F93" s="871"/>
      <c r="G93" s="871"/>
      <c r="H93" s="871"/>
      <c r="I93" s="871"/>
      <c r="J93" s="871"/>
      <c r="K93" s="871"/>
      <c r="N93" s="871"/>
      <c r="O93" s="871"/>
      <c r="P93" s="871"/>
      <c r="Q93" s="871"/>
      <c r="R93" s="871"/>
      <c r="S93" s="871"/>
    </row>
    <row r="94" spans="2:19">
      <c r="B94" s="871"/>
      <c r="C94" s="871"/>
      <c r="F94" s="871"/>
      <c r="G94" s="871"/>
      <c r="H94" s="871"/>
      <c r="I94" s="871"/>
      <c r="J94" s="871"/>
      <c r="K94" s="871"/>
      <c r="N94" s="871"/>
      <c r="O94" s="871"/>
      <c r="P94" s="871"/>
      <c r="Q94" s="871"/>
      <c r="R94" s="871"/>
      <c r="S94" s="871"/>
    </row>
    <row r="95" spans="2:19">
      <c r="B95" s="871"/>
      <c r="C95" s="871"/>
      <c r="F95" s="871"/>
      <c r="G95" s="871"/>
      <c r="H95" s="871"/>
      <c r="I95" s="871"/>
      <c r="J95" s="871"/>
      <c r="K95" s="871"/>
      <c r="N95" s="871"/>
      <c r="O95" s="871"/>
      <c r="P95" s="871"/>
      <c r="Q95" s="871"/>
      <c r="R95" s="871"/>
      <c r="S95" s="871"/>
    </row>
    <row r="96" spans="2:19">
      <c r="B96" s="871"/>
      <c r="C96" s="871"/>
      <c r="F96" s="871"/>
      <c r="G96" s="871"/>
      <c r="H96" s="871"/>
      <c r="I96" s="871"/>
      <c r="J96" s="871"/>
      <c r="K96" s="871"/>
      <c r="N96" s="851" t="s">
        <v>834</v>
      </c>
      <c r="O96" s="851"/>
      <c r="P96" s="851"/>
      <c r="Q96" s="851"/>
      <c r="R96" s="851"/>
      <c r="S96" s="851"/>
    </row>
    <row r="97" spans="2:19">
      <c r="B97" s="871"/>
      <c r="C97" s="871"/>
      <c r="F97" s="871"/>
      <c r="G97" s="871"/>
      <c r="H97" s="871"/>
      <c r="I97" s="871"/>
      <c r="J97" s="871"/>
      <c r="K97" s="871"/>
      <c r="N97" s="871"/>
      <c r="O97" s="871"/>
      <c r="P97" s="871"/>
      <c r="Q97" s="871"/>
      <c r="R97" s="871"/>
      <c r="S97" s="871"/>
    </row>
    <row r="98" spans="2:19">
      <c r="B98" s="871"/>
      <c r="C98" s="871"/>
      <c r="F98" s="871"/>
      <c r="G98" s="871"/>
      <c r="H98" s="871"/>
      <c r="I98" s="871"/>
      <c r="J98" s="871"/>
      <c r="K98" s="871"/>
      <c r="N98" s="871"/>
      <c r="O98" s="871"/>
      <c r="P98" s="871"/>
      <c r="Q98" s="871"/>
      <c r="R98" s="871"/>
      <c r="S98" s="871"/>
    </row>
    <row r="99" spans="2:19">
      <c r="B99" s="871"/>
      <c r="C99" s="871"/>
      <c r="F99" s="871"/>
      <c r="G99" s="871"/>
      <c r="H99" s="871"/>
      <c r="I99" s="871"/>
      <c r="J99" s="871"/>
      <c r="K99" s="871"/>
      <c r="N99" s="871"/>
      <c r="O99" s="871"/>
      <c r="P99" s="871"/>
      <c r="Q99" s="871"/>
      <c r="R99" s="871"/>
      <c r="S99" s="871"/>
    </row>
    <row r="100" spans="2:19">
      <c r="B100" s="871"/>
      <c r="C100" s="871"/>
      <c r="F100" s="871"/>
      <c r="G100" s="871"/>
      <c r="H100" s="871"/>
      <c r="I100" s="871"/>
      <c r="J100" s="871"/>
      <c r="K100" s="871"/>
      <c r="N100" s="871"/>
      <c r="O100" s="871"/>
      <c r="P100" s="871"/>
      <c r="Q100" s="871"/>
      <c r="R100" s="871"/>
      <c r="S100" s="871"/>
    </row>
    <row r="101" spans="2:19">
      <c r="B101" s="871"/>
      <c r="C101" s="871"/>
      <c r="F101" s="871"/>
      <c r="G101" s="871"/>
      <c r="H101" s="871"/>
      <c r="I101" s="871"/>
      <c r="J101" s="871"/>
      <c r="K101" s="871"/>
      <c r="N101" s="871"/>
      <c r="O101" s="871"/>
      <c r="P101" s="871"/>
      <c r="Q101" s="871"/>
      <c r="R101" s="871"/>
      <c r="S101" s="871"/>
    </row>
    <row r="102" spans="2:19">
      <c r="B102" s="871"/>
      <c r="C102" s="871"/>
      <c r="F102" s="851" t="s">
        <v>792</v>
      </c>
      <c r="G102" s="851"/>
      <c r="H102" s="851"/>
      <c r="I102" s="851"/>
      <c r="J102" s="851"/>
      <c r="K102" s="851"/>
      <c r="N102" s="871"/>
      <c r="O102" s="871"/>
      <c r="P102" s="871"/>
      <c r="Q102" s="871"/>
      <c r="R102" s="871"/>
      <c r="S102" s="871"/>
    </row>
    <row r="103" spans="2:19">
      <c r="B103" s="871"/>
      <c r="C103" s="871"/>
      <c r="F103" s="871"/>
      <c r="G103" s="871"/>
      <c r="H103" s="871"/>
      <c r="I103" s="871"/>
      <c r="J103" s="871"/>
      <c r="K103" s="871"/>
      <c r="N103" s="871"/>
      <c r="O103" s="871"/>
      <c r="P103" s="871"/>
      <c r="Q103" s="871"/>
      <c r="R103" s="871"/>
      <c r="S103" s="871"/>
    </row>
    <row r="104" spans="2:19">
      <c r="B104" s="871"/>
      <c r="C104" s="871"/>
      <c r="F104" s="871"/>
      <c r="G104" s="871"/>
      <c r="H104" s="871"/>
      <c r="I104" s="871"/>
      <c r="J104" s="871"/>
      <c r="K104" s="871"/>
      <c r="N104" s="871"/>
      <c r="O104" s="871"/>
      <c r="P104" s="871"/>
      <c r="Q104" s="871"/>
      <c r="R104" s="871"/>
      <c r="S104" s="871"/>
    </row>
    <row r="105" spans="2:19">
      <c r="B105" s="871"/>
      <c r="C105" s="871"/>
      <c r="F105" s="871"/>
      <c r="G105" s="871"/>
      <c r="H105" s="871"/>
      <c r="I105" s="871"/>
      <c r="J105" s="871"/>
      <c r="K105" s="871"/>
      <c r="N105" s="871"/>
      <c r="O105" s="871"/>
      <c r="P105" s="871"/>
      <c r="Q105" s="871"/>
      <c r="R105" s="871"/>
      <c r="S105" s="871"/>
    </row>
    <row r="106" spans="2:19">
      <c r="B106" s="871"/>
      <c r="C106" s="871"/>
      <c r="F106" s="871"/>
      <c r="G106" s="871"/>
      <c r="H106" s="871"/>
      <c r="I106" s="871"/>
      <c r="J106" s="871"/>
      <c r="K106" s="871"/>
      <c r="N106" s="871"/>
      <c r="O106" s="871"/>
      <c r="P106" s="871"/>
      <c r="Q106" s="871"/>
      <c r="R106" s="871"/>
      <c r="S106" s="871"/>
    </row>
    <row r="107" spans="2:19">
      <c r="B107" s="871"/>
      <c r="C107" s="871"/>
      <c r="F107" s="871"/>
      <c r="G107" s="871"/>
      <c r="H107" s="871"/>
      <c r="I107" s="871"/>
      <c r="J107" s="871"/>
      <c r="K107" s="871"/>
      <c r="N107" s="871"/>
      <c r="O107" s="871"/>
      <c r="P107" s="871"/>
      <c r="Q107" s="871"/>
      <c r="R107" s="871"/>
      <c r="S107" s="871"/>
    </row>
    <row r="108" spans="2:19">
      <c r="B108" s="871"/>
      <c r="C108" s="871"/>
      <c r="F108" s="871"/>
      <c r="G108" s="871"/>
      <c r="H108" s="871"/>
      <c r="I108" s="871"/>
      <c r="J108" s="871"/>
      <c r="K108" s="871"/>
      <c r="N108" s="871"/>
      <c r="O108" s="871"/>
      <c r="P108" s="871"/>
      <c r="Q108" s="871"/>
      <c r="R108" s="871"/>
      <c r="S108" s="871"/>
    </row>
    <row r="109" spans="2:19">
      <c r="B109" s="871"/>
      <c r="C109" s="871"/>
      <c r="F109" s="871"/>
      <c r="G109" s="871"/>
      <c r="H109" s="871"/>
      <c r="I109" s="871"/>
      <c r="J109" s="871"/>
      <c r="K109" s="871"/>
      <c r="N109" s="871"/>
      <c r="O109" s="871"/>
      <c r="P109" s="871"/>
      <c r="Q109" s="871"/>
      <c r="R109" s="871"/>
      <c r="S109" s="871"/>
    </row>
    <row r="110" spans="2:19">
      <c r="B110" s="871"/>
      <c r="C110" s="871"/>
      <c r="F110" s="871"/>
      <c r="G110" s="871"/>
      <c r="H110" s="871"/>
      <c r="I110" s="871"/>
      <c r="J110" s="871"/>
      <c r="K110" s="871"/>
      <c r="N110" s="871"/>
      <c r="O110" s="871"/>
      <c r="P110" s="871"/>
      <c r="Q110" s="871"/>
      <c r="R110" s="871"/>
      <c r="S110" s="871"/>
    </row>
    <row r="111" spans="2:19">
      <c r="B111" s="871"/>
      <c r="C111" s="871"/>
      <c r="F111" s="871"/>
      <c r="G111" s="871"/>
      <c r="H111" s="871"/>
      <c r="I111" s="871"/>
      <c r="J111" s="871"/>
      <c r="K111" s="871"/>
      <c r="N111" s="871"/>
      <c r="O111" s="871"/>
      <c r="P111" s="871"/>
      <c r="Q111" s="871"/>
      <c r="R111" s="871"/>
      <c r="S111" s="871"/>
    </row>
    <row r="112" spans="2:19">
      <c r="B112" s="871"/>
      <c r="C112" s="871"/>
      <c r="F112" s="871"/>
      <c r="G112" s="871"/>
      <c r="H112" s="871"/>
      <c r="I112" s="871"/>
      <c r="J112" s="871"/>
      <c r="K112" s="871"/>
      <c r="N112" s="871"/>
      <c r="O112" s="871"/>
      <c r="P112" s="871"/>
      <c r="Q112" s="871"/>
      <c r="R112" s="871"/>
      <c r="S112" s="871"/>
    </row>
    <row r="113" spans="2:19">
      <c r="B113" s="871"/>
      <c r="C113" s="871"/>
      <c r="F113" s="871"/>
      <c r="G113" s="871"/>
      <c r="H113" s="871"/>
      <c r="I113" s="871"/>
      <c r="J113" s="871"/>
      <c r="K113" s="871"/>
      <c r="N113" s="871"/>
      <c r="O113" s="871"/>
      <c r="P113" s="871"/>
      <c r="Q113" s="871"/>
      <c r="R113" s="871"/>
      <c r="S113" s="871"/>
    </row>
    <row r="114" spans="2:19">
      <c r="B114" s="871"/>
      <c r="C114" s="871"/>
      <c r="N114" s="871"/>
      <c r="O114" s="871"/>
      <c r="P114" s="871"/>
      <c r="Q114" s="871"/>
      <c r="R114" s="871"/>
      <c r="S114" s="871"/>
    </row>
    <row r="115" spans="2:19">
      <c r="B115" s="871"/>
      <c r="C115" s="871"/>
      <c r="N115" s="871"/>
      <c r="O115" s="871"/>
      <c r="P115" s="871"/>
      <c r="Q115" s="871"/>
      <c r="R115" s="871"/>
      <c r="S115" s="871"/>
    </row>
    <row r="116" spans="2:19">
      <c r="B116" s="871"/>
      <c r="C116" s="871"/>
      <c r="N116" s="871"/>
      <c r="O116" s="871"/>
      <c r="P116" s="871"/>
      <c r="Q116" s="871"/>
      <c r="R116" s="871"/>
      <c r="S116" s="871"/>
    </row>
    <row r="117" spans="2:19">
      <c r="B117" s="871"/>
      <c r="C117" s="871"/>
      <c r="N117" s="871"/>
      <c r="O117" s="871"/>
      <c r="P117" s="871"/>
      <c r="Q117" s="871"/>
      <c r="R117" s="871"/>
      <c r="S117" s="871"/>
    </row>
    <row r="118" spans="2:19">
      <c r="B118" s="871"/>
      <c r="C118" s="871"/>
      <c r="N118" s="871"/>
      <c r="O118" s="871"/>
      <c r="P118" s="871"/>
      <c r="Q118" s="871"/>
      <c r="R118" s="871"/>
      <c r="S118" s="871"/>
    </row>
    <row r="119" spans="2:19">
      <c r="B119" s="851" t="s">
        <v>835</v>
      </c>
      <c r="C119" s="851"/>
      <c r="N119" s="871"/>
      <c r="O119" s="871"/>
      <c r="P119" s="871"/>
      <c r="Q119" s="871"/>
      <c r="R119" s="871"/>
      <c r="S119" s="871"/>
    </row>
    <row r="120" spans="2:19">
      <c r="B120" s="871"/>
      <c r="C120" s="871"/>
    </row>
    <row r="121" spans="2:19">
      <c r="B121" s="871"/>
      <c r="C121" s="871"/>
      <c r="N121" s="851" t="s">
        <v>794</v>
      </c>
      <c r="O121" s="851"/>
      <c r="P121" s="851"/>
      <c r="Q121" s="851"/>
      <c r="R121" s="851"/>
      <c r="S121" s="851"/>
    </row>
    <row r="122" spans="2:19">
      <c r="B122" s="871"/>
      <c r="C122" s="871"/>
    </row>
    <row r="123" spans="2:19">
      <c r="B123" s="871"/>
      <c r="C123" s="871"/>
    </row>
    <row r="124" spans="2:19">
      <c r="B124" s="871"/>
      <c r="C124" s="871"/>
    </row>
    <row r="125" spans="2:19">
      <c r="B125" s="871"/>
      <c r="C125" s="871"/>
    </row>
    <row r="126" spans="2:19">
      <c r="B126" s="871"/>
      <c r="C126" s="871"/>
    </row>
    <row r="127" spans="2:19">
      <c r="B127" s="871"/>
      <c r="C127" s="871"/>
    </row>
    <row r="128" spans="2:19">
      <c r="B128" s="871"/>
      <c r="C128" s="871"/>
    </row>
    <row r="129" spans="2:11">
      <c r="B129" s="871"/>
      <c r="C129" s="871"/>
    </row>
    <row r="130" spans="2:11">
      <c r="B130" s="871"/>
      <c r="C130" s="871"/>
    </row>
    <row r="131" spans="2:11">
      <c r="B131" s="871"/>
      <c r="C131" s="871"/>
    </row>
    <row r="132" spans="2:11" ht="12.65" customHeight="1">
      <c r="B132" s="871"/>
      <c r="C132" s="871"/>
      <c r="F132" s="851" t="s">
        <v>836</v>
      </c>
      <c r="G132" s="851"/>
      <c r="H132" s="132"/>
      <c r="I132" s="851" t="s">
        <v>837</v>
      </c>
      <c r="J132" s="851"/>
      <c r="K132" s="132"/>
    </row>
    <row r="133" spans="2:11">
      <c r="B133" s="871"/>
      <c r="C133" s="871"/>
    </row>
    <row r="134" spans="2:11">
      <c r="B134" s="871"/>
      <c r="C134" s="871"/>
    </row>
    <row r="135" spans="2:11">
      <c r="B135" s="871"/>
      <c r="C135" s="871"/>
    </row>
    <row r="136" spans="2:11">
      <c r="B136" s="871"/>
      <c r="C136" s="871"/>
    </row>
    <row r="137" spans="2:11">
      <c r="B137" s="871"/>
      <c r="C137" s="871"/>
    </row>
    <row r="138" spans="2:11">
      <c r="B138" s="871"/>
      <c r="C138" s="871"/>
    </row>
    <row r="139" spans="2:11">
      <c r="B139" s="871"/>
      <c r="C139" s="871"/>
    </row>
    <row r="140" spans="2:11">
      <c r="B140" s="871"/>
      <c r="C140" s="871"/>
    </row>
    <row r="141" spans="2:11">
      <c r="B141" s="871"/>
      <c r="C141" s="871"/>
    </row>
    <row r="142" spans="2:11">
      <c r="B142" s="871"/>
      <c r="C142" s="871"/>
    </row>
    <row r="143" spans="2:11">
      <c r="B143" s="871"/>
      <c r="C143" s="871"/>
    </row>
    <row r="147" spans="6:11" ht="28.4" customHeight="1">
      <c r="F147" s="851" t="s">
        <v>838</v>
      </c>
      <c r="G147" s="851"/>
      <c r="H147" s="110"/>
      <c r="I147" s="110"/>
      <c r="J147" s="110"/>
      <c r="K147" s="110"/>
    </row>
  </sheetData>
  <mergeCells count="215">
    <mergeCell ref="AK18:AM18"/>
    <mergeCell ref="X33:AB35"/>
    <mergeCell ref="S33:V35"/>
    <mergeCell ref="O33:Q34"/>
    <mergeCell ref="O35:Q35"/>
    <mergeCell ref="AC13:AE13"/>
    <mergeCell ref="AC14:AE15"/>
    <mergeCell ref="O7:AE7"/>
    <mergeCell ref="O9:Q9"/>
    <mergeCell ref="O38:Q38"/>
    <mergeCell ref="S38:U38"/>
    <mergeCell ref="AC33:AE35"/>
    <mergeCell ref="X9:AA10"/>
    <mergeCell ref="S9:U10"/>
    <mergeCell ref="X38:AB39"/>
    <mergeCell ref="AC16:AE17"/>
    <mergeCell ref="AC18:AE20"/>
    <mergeCell ref="F132:G132"/>
    <mergeCell ref="I132:J132"/>
    <mergeCell ref="N94:S94"/>
    <mergeCell ref="N95:S95"/>
    <mergeCell ref="N96:S96"/>
    <mergeCell ref="N97:S97"/>
    <mergeCell ref="N98:S98"/>
    <mergeCell ref="N99:S99"/>
    <mergeCell ref="N100:S100"/>
    <mergeCell ref="N101:S101"/>
    <mergeCell ref="N102:S102"/>
    <mergeCell ref="N79:S79"/>
    <mergeCell ref="N80:S80"/>
    <mergeCell ref="N81:S81"/>
    <mergeCell ref="N82:S82"/>
    <mergeCell ref="N83:S83"/>
    <mergeCell ref="F147:G147"/>
    <mergeCell ref="N121:S121"/>
    <mergeCell ref="N115:S115"/>
    <mergeCell ref="N116:S116"/>
    <mergeCell ref="N117:S117"/>
    <mergeCell ref="N118:S118"/>
    <mergeCell ref="O42:V42"/>
    <mergeCell ref="O43:V43"/>
    <mergeCell ref="N119:S119"/>
    <mergeCell ref="N103:S103"/>
    <mergeCell ref="N104:S104"/>
    <mergeCell ref="N105:S105"/>
    <mergeCell ref="N106:S106"/>
    <mergeCell ref="N107:S107"/>
    <mergeCell ref="N108:S108"/>
    <mergeCell ref="N109:S109"/>
    <mergeCell ref="N110:S110"/>
    <mergeCell ref="N111:S111"/>
    <mergeCell ref="N112:S112"/>
    <mergeCell ref="N113:S113"/>
    <mergeCell ref="N114:S114"/>
    <mergeCell ref="N91:S91"/>
    <mergeCell ref="N92:S92"/>
    <mergeCell ref="N93:S93"/>
    <mergeCell ref="N55:S55"/>
    <mergeCell ref="N56:S56"/>
    <mergeCell ref="N57:S57"/>
    <mergeCell ref="N58:S58"/>
    <mergeCell ref="N59:S59"/>
    <mergeCell ref="N60:S60"/>
    <mergeCell ref="N90:S90"/>
    <mergeCell ref="N75:S75"/>
    <mergeCell ref="N76:S76"/>
    <mergeCell ref="N77:S77"/>
    <mergeCell ref="N78:S78"/>
    <mergeCell ref="N67:S67"/>
    <mergeCell ref="N68:S68"/>
    <mergeCell ref="N69:S69"/>
    <mergeCell ref="N70:S70"/>
    <mergeCell ref="N71:S71"/>
    <mergeCell ref="N84:S84"/>
    <mergeCell ref="N85:S85"/>
    <mergeCell ref="N86:S86"/>
    <mergeCell ref="N87:S87"/>
    <mergeCell ref="N88:S88"/>
    <mergeCell ref="N89:S89"/>
    <mergeCell ref="N61:S61"/>
    <mergeCell ref="N62:S62"/>
    <mergeCell ref="N63:S63"/>
    <mergeCell ref="N64:S64"/>
    <mergeCell ref="N65:S65"/>
    <mergeCell ref="N66:S66"/>
    <mergeCell ref="N73:S73"/>
    <mergeCell ref="N74:S74"/>
    <mergeCell ref="N72:S72"/>
    <mergeCell ref="B143:C143"/>
    <mergeCell ref="N46:S46"/>
    <mergeCell ref="N47:S47"/>
    <mergeCell ref="N48:S48"/>
    <mergeCell ref="N49:S49"/>
    <mergeCell ref="N50:S50"/>
    <mergeCell ref="N51:S51"/>
    <mergeCell ref="N52:S52"/>
    <mergeCell ref="N53:S53"/>
    <mergeCell ref="N54:S54"/>
    <mergeCell ref="B137:C137"/>
    <mergeCell ref="B138:C138"/>
    <mergeCell ref="B139:C139"/>
    <mergeCell ref="B140:C140"/>
    <mergeCell ref="B141:C141"/>
    <mergeCell ref="B142:C142"/>
    <mergeCell ref="B131:C131"/>
    <mergeCell ref="B132:C132"/>
    <mergeCell ref="B133:C133"/>
    <mergeCell ref="B134:C134"/>
    <mergeCell ref="B135:C135"/>
    <mergeCell ref="B136:C136"/>
    <mergeCell ref="B125:C125"/>
    <mergeCell ref="B126:C126"/>
    <mergeCell ref="B127:C127"/>
    <mergeCell ref="B128:C128"/>
    <mergeCell ref="B129:C129"/>
    <mergeCell ref="B130:C130"/>
    <mergeCell ref="B119:C119"/>
    <mergeCell ref="B120:C120"/>
    <mergeCell ref="B121:C121"/>
    <mergeCell ref="B122:C122"/>
    <mergeCell ref="B123:C123"/>
    <mergeCell ref="B124:C124"/>
    <mergeCell ref="B98:C98"/>
    <mergeCell ref="B99:C99"/>
    <mergeCell ref="B100:C100"/>
    <mergeCell ref="B113:C113"/>
    <mergeCell ref="B114:C114"/>
    <mergeCell ref="B115:C115"/>
    <mergeCell ref="B116:C116"/>
    <mergeCell ref="B117:C117"/>
    <mergeCell ref="B118:C118"/>
    <mergeCell ref="B107:C107"/>
    <mergeCell ref="B108:C108"/>
    <mergeCell ref="B109:C109"/>
    <mergeCell ref="B110:C110"/>
    <mergeCell ref="B111:C111"/>
    <mergeCell ref="B112:C112"/>
    <mergeCell ref="F111:K111"/>
    <mergeCell ref="F112:K112"/>
    <mergeCell ref="F113:K113"/>
    <mergeCell ref="F102:K102"/>
    <mergeCell ref="F103:K103"/>
    <mergeCell ref="F104:K104"/>
    <mergeCell ref="F105:K105"/>
    <mergeCell ref="F106:K106"/>
    <mergeCell ref="F107:K107"/>
    <mergeCell ref="B67:C67"/>
    <mergeCell ref="B49:C49"/>
    <mergeCell ref="B91:C91"/>
    <mergeCell ref="B92:C92"/>
    <mergeCell ref="B93:C93"/>
    <mergeCell ref="B94:C94"/>
    <mergeCell ref="F108:K108"/>
    <mergeCell ref="F109:K109"/>
    <mergeCell ref="F110:K110"/>
    <mergeCell ref="F92:K92"/>
    <mergeCell ref="F93:K93"/>
    <mergeCell ref="B101:C101"/>
    <mergeCell ref="B102:C102"/>
    <mergeCell ref="B103:C103"/>
    <mergeCell ref="B104:C104"/>
    <mergeCell ref="F98:K98"/>
    <mergeCell ref="F99:K99"/>
    <mergeCell ref="F100:K100"/>
    <mergeCell ref="F101:K101"/>
    <mergeCell ref="B105:C105"/>
    <mergeCell ref="B106:C106"/>
    <mergeCell ref="B95:C95"/>
    <mergeCell ref="B96:C96"/>
    <mergeCell ref="B97:C97"/>
    <mergeCell ref="F94:K94"/>
    <mergeCell ref="F95:K95"/>
    <mergeCell ref="F96:K96"/>
    <mergeCell ref="F97:K97"/>
    <mergeCell ref="F86:K86"/>
    <mergeCell ref="F87:K87"/>
    <mergeCell ref="F88:K88"/>
    <mergeCell ref="F89:K89"/>
    <mergeCell ref="F90:K90"/>
    <mergeCell ref="F91:K91"/>
    <mergeCell ref="F80:K80"/>
    <mergeCell ref="F81:K81"/>
    <mergeCell ref="F82:K82"/>
    <mergeCell ref="F83:K83"/>
    <mergeCell ref="F84:K84"/>
    <mergeCell ref="F85:K85"/>
    <mergeCell ref="F49:K49"/>
    <mergeCell ref="F75:K75"/>
    <mergeCell ref="F76:K76"/>
    <mergeCell ref="F77:K77"/>
    <mergeCell ref="F78:K78"/>
    <mergeCell ref="F79:K79"/>
    <mergeCell ref="D7:H7"/>
    <mergeCell ref="D9:H9"/>
    <mergeCell ref="D10:H10"/>
    <mergeCell ref="D11:H11"/>
    <mergeCell ref="D12:H12"/>
    <mergeCell ref="D13:H13"/>
    <mergeCell ref="C39:G39"/>
    <mergeCell ref="B40:H40"/>
    <mergeCell ref="C38:G38"/>
    <mergeCell ref="B8:C8"/>
    <mergeCell ref="C16:D16"/>
    <mergeCell ref="E16:F16"/>
    <mergeCell ref="G16:H16"/>
    <mergeCell ref="I16:J16"/>
    <mergeCell ref="K16:L16"/>
    <mergeCell ref="D14:H14"/>
    <mergeCell ref="C25:E25"/>
    <mergeCell ref="F25:H25"/>
    <mergeCell ref="B43:H43"/>
    <mergeCell ref="C35:G35"/>
    <mergeCell ref="B36:H36"/>
    <mergeCell ref="B37:H37"/>
    <mergeCell ref="C41:G41"/>
  </mergeCells>
  <hyperlinks>
    <hyperlink ref="O35" r:id="rId1" xr:uid="{40999456-C41B-40F6-807B-2F3D5BC030E9}"/>
  </hyperlinks>
  <pageMargins left="0.7" right="0.7" top="0.75" bottom="0.75" header="0.3" footer="0.3"/>
  <pageSetup paperSize="8" scale="32" orientation="landscape" horizontalDpi="1200" verticalDpi="1200" r:id="rId2"/>
  <headerFooter>
    <oddFooter>&amp;L&amp;1#&amp;"Calibri"&amp;7&amp;K000000C2 General</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ACDF1-8648-4925-8D59-CCC4581F1C40}">
  <sheetPr>
    <pageSetUpPr fitToPage="1"/>
  </sheetPr>
  <dimension ref="B1:D150"/>
  <sheetViews>
    <sheetView zoomScaleNormal="100" workbookViewId="0">
      <selection activeCell="F17" sqref="F17"/>
    </sheetView>
  </sheetViews>
  <sheetFormatPr defaultRowHeight="12.5"/>
  <cols>
    <col min="1" max="1" width="5" customWidth="1"/>
    <col min="2" max="2" width="26.59765625" customWidth="1"/>
    <col min="3" max="3" width="61.09765625" customWidth="1"/>
    <col min="4" max="4" width="47.09765625" customWidth="1"/>
    <col min="5" max="5" width="8.8984375" customWidth="1"/>
  </cols>
  <sheetData>
    <row r="1" spans="2:4" ht="13.4" customHeight="1"/>
    <row r="2" spans="2:4" ht="63" customHeight="1">
      <c r="B2" s="26" t="s">
        <v>38</v>
      </c>
      <c r="D2" s="48" t="s">
        <v>39</v>
      </c>
    </row>
    <row r="3" spans="2:4">
      <c r="D3" s="1"/>
    </row>
    <row r="5" spans="2:4" ht="21">
      <c r="B5" s="34" t="s">
        <v>46</v>
      </c>
      <c r="C5" s="38"/>
      <c r="D5" s="38"/>
    </row>
    <row r="6" spans="2:4">
      <c r="B6" s="38"/>
      <c r="C6" s="38"/>
      <c r="D6" s="38"/>
    </row>
    <row r="7" spans="2:4" ht="51" customHeight="1">
      <c r="B7" s="774" t="s">
        <v>41</v>
      </c>
      <c r="C7" s="774"/>
      <c r="D7" s="774"/>
    </row>
    <row r="8" spans="2:4" ht="14.15" customHeight="1">
      <c r="B8" s="35" t="s">
        <v>47</v>
      </c>
      <c r="C8" s="33"/>
      <c r="D8" s="33"/>
    </row>
    <row r="10" spans="2:4">
      <c r="B10" s="41" t="s">
        <v>43</v>
      </c>
      <c r="C10" s="41" t="s">
        <v>44</v>
      </c>
      <c r="D10" s="41" t="s">
        <v>45</v>
      </c>
    </row>
    <row r="11" spans="2:4">
      <c r="B11" s="775"/>
      <c r="C11" s="775"/>
      <c r="D11" s="775"/>
    </row>
    <row r="12" spans="2:4">
      <c r="B12" s="43"/>
      <c r="C12" s="44"/>
      <c r="D12" s="43"/>
    </row>
    <row r="13" spans="2:4">
      <c r="B13" s="43"/>
      <c r="C13" s="44"/>
      <c r="D13" s="43"/>
    </row>
    <row r="14" spans="2:4">
      <c r="B14" s="43"/>
      <c r="C14" s="44"/>
      <c r="D14" s="43"/>
    </row>
    <row r="15" spans="2:4">
      <c r="B15" s="43"/>
      <c r="C15" s="44"/>
      <c r="D15" s="43"/>
    </row>
    <row r="16" spans="2:4">
      <c r="B16" s="43"/>
      <c r="C16" s="44"/>
      <c r="D16" s="43"/>
    </row>
    <row r="17" spans="2:4">
      <c r="B17" s="43"/>
      <c r="C17" s="44"/>
      <c r="D17" s="43"/>
    </row>
    <row r="18" spans="2:4">
      <c r="B18" s="43"/>
      <c r="C18" s="44"/>
      <c r="D18" s="43"/>
    </row>
    <row r="19" spans="2:4">
      <c r="B19" s="43"/>
      <c r="C19" s="44"/>
      <c r="D19" s="43"/>
    </row>
    <row r="20" spans="2:4" ht="13" thickBot="1">
      <c r="B20" s="45"/>
      <c r="C20" s="46"/>
      <c r="D20" s="45"/>
    </row>
    <row r="21" spans="2:4">
      <c r="B21" s="775"/>
      <c r="C21" s="775"/>
      <c r="D21" s="775"/>
    </row>
    <row r="22" spans="2:4">
      <c r="B22" s="43"/>
      <c r="C22" s="44"/>
      <c r="D22" s="43"/>
    </row>
    <row r="23" spans="2:4">
      <c r="B23" s="43"/>
      <c r="C23" s="44"/>
      <c r="D23" s="43"/>
    </row>
    <row r="24" spans="2:4">
      <c r="B24" s="43"/>
      <c r="C24" s="44"/>
      <c r="D24" s="43"/>
    </row>
    <row r="25" spans="2:4">
      <c r="B25" s="43"/>
      <c r="C25" s="44"/>
      <c r="D25" s="43"/>
    </row>
    <row r="26" spans="2:4">
      <c r="B26" s="43"/>
      <c r="C26" s="44"/>
      <c r="D26" s="43"/>
    </row>
    <row r="27" spans="2:4">
      <c r="B27" s="43"/>
      <c r="C27" s="44"/>
      <c r="D27" s="43"/>
    </row>
    <row r="28" spans="2:4">
      <c r="B28" s="43"/>
      <c r="C28" s="44"/>
      <c r="D28" s="43"/>
    </row>
    <row r="29" spans="2:4">
      <c r="B29" s="43"/>
      <c r="C29" s="44"/>
      <c r="D29" s="43"/>
    </row>
    <row r="30" spans="2:4">
      <c r="B30" s="43"/>
      <c r="C30" s="44"/>
      <c r="D30" s="43"/>
    </row>
    <row r="31" spans="2:4">
      <c r="B31" s="43"/>
      <c r="C31" s="44"/>
      <c r="D31" s="43"/>
    </row>
    <row r="32" spans="2:4">
      <c r="B32" s="43"/>
      <c r="C32" s="44"/>
      <c r="D32" s="43"/>
    </row>
    <row r="33" spans="2:4">
      <c r="B33" s="43"/>
      <c r="C33" s="44"/>
      <c r="D33" s="43"/>
    </row>
    <row r="34" spans="2:4">
      <c r="B34" s="43"/>
      <c r="C34" s="44"/>
      <c r="D34" s="43"/>
    </row>
    <row r="35" spans="2:4">
      <c r="B35" s="43"/>
      <c r="C35" s="44"/>
      <c r="D35" s="43"/>
    </row>
    <row r="36" spans="2:4">
      <c r="B36" s="43"/>
      <c r="C36" s="44"/>
      <c r="D36" s="43"/>
    </row>
    <row r="37" spans="2:4">
      <c r="B37" s="43"/>
      <c r="C37" s="44"/>
      <c r="D37" s="43"/>
    </row>
    <row r="38" spans="2:4">
      <c r="B38" s="43"/>
      <c r="C38" s="44"/>
      <c r="D38" s="43"/>
    </row>
    <row r="39" spans="2:4">
      <c r="B39" s="43"/>
      <c r="C39" s="44"/>
      <c r="D39" s="43"/>
    </row>
    <row r="40" spans="2:4">
      <c r="B40" s="43"/>
      <c r="C40" s="44"/>
      <c r="D40" s="43"/>
    </row>
    <row r="41" spans="2:4">
      <c r="B41" s="43"/>
      <c r="C41" s="44"/>
      <c r="D41" s="43"/>
    </row>
    <row r="42" spans="2:4">
      <c r="B42" s="43"/>
      <c r="C42" s="44"/>
      <c r="D42" s="43"/>
    </row>
    <row r="43" spans="2:4">
      <c r="B43" s="43"/>
      <c r="C43" s="44"/>
      <c r="D43" s="43"/>
    </row>
    <row r="44" spans="2:4" ht="13" thickBot="1">
      <c r="B44" s="45"/>
      <c r="C44" s="46"/>
      <c r="D44" s="45"/>
    </row>
    <row r="45" spans="2:4">
      <c r="B45" s="775"/>
      <c r="C45" s="775"/>
      <c r="D45" s="775"/>
    </row>
    <row r="46" spans="2:4">
      <c r="B46" s="43"/>
      <c r="C46" s="44"/>
      <c r="D46" s="43"/>
    </row>
    <row r="47" spans="2:4">
      <c r="B47" s="43"/>
      <c r="C47" s="44"/>
      <c r="D47" s="43"/>
    </row>
    <row r="48" spans="2:4">
      <c r="B48" s="43"/>
      <c r="C48" s="44"/>
      <c r="D48" s="43"/>
    </row>
    <row r="49" spans="2:4">
      <c r="B49" s="43"/>
      <c r="C49" s="44"/>
      <c r="D49" s="43"/>
    </row>
    <row r="50" spans="2:4" ht="13" thickBot="1">
      <c r="B50" s="45"/>
      <c r="C50" s="46"/>
      <c r="D50" s="45"/>
    </row>
    <row r="51" spans="2:4">
      <c r="B51" s="775"/>
      <c r="C51" s="775"/>
      <c r="D51" s="775"/>
    </row>
    <row r="52" spans="2:4">
      <c r="B52" s="43"/>
      <c r="C52" s="44"/>
      <c r="D52" s="43"/>
    </row>
    <row r="53" spans="2:4">
      <c r="B53" s="43"/>
      <c r="C53" s="44"/>
      <c r="D53" s="43"/>
    </row>
    <row r="54" spans="2:4">
      <c r="B54" s="43"/>
      <c r="C54" s="44"/>
      <c r="D54" s="43"/>
    </row>
    <row r="55" spans="2:4">
      <c r="B55" s="43"/>
      <c r="C55" s="44"/>
      <c r="D55" s="43"/>
    </row>
    <row r="56" spans="2:4" ht="13" thickBot="1">
      <c r="B56" s="45"/>
      <c r="C56" s="46"/>
      <c r="D56" s="45"/>
    </row>
    <row r="57" spans="2:4">
      <c r="B57" s="775"/>
      <c r="C57" s="775"/>
      <c r="D57" s="775"/>
    </row>
    <row r="58" spans="2:4">
      <c r="B58" s="43"/>
      <c r="C58" s="44"/>
      <c r="D58" s="43"/>
    </row>
    <row r="59" spans="2:4">
      <c r="B59" s="43"/>
      <c r="C59" s="44"/>
      <c r="D59" s="43"/>
    </row>
    <row r="60" spans="2:4">
      <c r="B60" s="43"/>
      <c r="C60" s="44"/>
      <c r="D60" s="43"/>
    </row>
    <row r="61" spans="2:4" ht="13" thickBot="1">
      <c r="B61" s="45"/>
      <c r="C61" s="46"/>
      <c r="D61" s="45"/>
    </row>
    <row r="62" spans="2:4">
      <c r="B62" s="775"/>
      <c r="C62" s="775"/>
      <c r="D62" s="775"/>
    </row>
    <row r="63" spans="2:4">
      <c r="B63" s="43"/>
      <c r="C63" s="44"/>
      <c r="D63" s="43"/>
    </row>
    <row r="64" spans="2:4">
      <c r="B64" s="43"/>
      <c r="C64" s="44"/>
      <c r="D64" s="43"/>
    </row>
    <row r="65" spans="2:4">
      <c r="B65" s="43"/>
      <c r="C65" s="44"/>
      <c r="D65" s="43"/>
    </row>
    <row r="66" spans="2:4">
      <c r="B66" s="43"/>
      <c r="C66" s="44"/>
      <c r="D66" s="43"/>
    </row>
    <row r="67" spans="2:4">
      <c r="B67" s="43"/>
      <c r="C67" s="44"/>
      <c r="D67" s="43"/>
    </row>
    <row r="68" spans="2:4" ht="13" thickBot="1">
      <c r="B68" s="45"/>
      <c r="C68" s="46"/>
      <c r="D68" s="45"/>
    </row>
    <row r="69" spans="2:4">
      <c r="B69" s="775"/>
      <c r="C69" s="775"/>
      <c r="D69" s="775"/>
    </row>
    <row r="70" spans="2:4">
      <c r="B70" s="43"/>
      <c r="C70" s="44"/>
      <c r="D70" s="43"/>
    </row>
    <row r="71" spans="2:4">
      <c r="B71" s="43"/>
      <c r="C71" s="44"/>
      <c r="D71" s="43"/>
    </row>
    <row r="72" spans="2:4">
      <c r="B72" s="43"/>
      <c r="C72" s="44"/>
      <c r="D72" s="43"/>
    </row>
    <row r="73" spans="2:4" ht="13" thickBot="1">
      <c r="B73" s="45"/>
      <c r="C73" s="46"/>
      <c r="D73" s="45"/>
    </row>
    <row r="74" spans="2:4">
      <c r="B74" s="775"/>
      <c r="C74" s="775"/>
      <c r="D74" s="775"/>
    </row>
    <row r="75" spans="2:4">
      <c r="B75" s="43"/>
      <c r="C75" s="44"/>
      <c r="D75" s="43"/>
    </row>
    <row r="76" spans="2:4">
      <c r="B76" s="43"/>
      <c r="C76" s="44"/>
      <c r="D76" s="43"/>
    </row>
    <row r="77" spans="2:4">
      <c r="B77" s="43"/>
      <c r="C77" s="44"/>
      <c r="D77" s="43"/>
    </row>
    <row r="78" spans="2:4" ht="13" thickBot="1">
      <c r="B78" s="45"/>
      <c r="C78" s="46"/>
      <c r="D78" s="45"/>
    </row>
    <row r="79" spans="2:4">
      <c r="B79" s="775"/>
      <c r="C79" s="775"/>
      <c r="D79" s="775"/>
    </row>
    <row r="80" spans="2:4">
      <c r="B80" s="43"/>
      <c r="C80" s="44"/>
      <c r="D80" s="43"/>
    </row>
    <row r="81" spans="2:4">
      <c r="B81" s="43"/>
      <c r="C81" s="44"/>
      <c r="D81" s="43"/>
    </row>
    <row r="82" spans="2:4">
      <c r="B82" s="43"/>
      <c r="C82" s="44"/>
      <c r="D82" s="43"/>
    </row>
    <row r="83" spans="2:4">
      <c r="B83" s="43"/>
      <c r="C83" s="44"/>
      <c r="D83" s="43"/>
    </row>
    <row r="84" spans="2:4">
      <c r="B84" s="43"/>
      <c r="C84" s="44"/>
      <c r="D84" s="43"/>
    </row>
    <row r="85" spans="2:4">
      <c r="B85" s="43"/>
      <c r="C85" s="44"/>
      <c r="D85" s="43"/>
    </row>
    <row r="86" spans="2:4">
      <c r="B86" s="43"/>
      <c r="C86" s="44"/>
      <c r="D86" s="43"/>
    </row>
    <row r="87" spans="2:4" ht="13" thickBot="1">
      <c r="B87" s="45"/>
      <c r="C87" s="46"/>
      <c r="D87" s="45"/>
    </row>
    <row r="88" spans="2:4">
      <c r="B88" s="775"/>
      <c r="C88" s="775"/>
      <c r="D88" s="775"/>
    </row>
    <row r="89" spans="2:4">
      <c r="B89" s="43"/>
      <c r="C89" s="44"/>
      <c r="D89" s="43"/>
    </row>
    <row r="90" spans="2:4">
      <c r="B90" s="43"/>
      <c r="C90" s="44"/>
      <c r="D90" s="43"/>
    </row>
    <row r="91" spans="2:4">
      <c r="B91" s="43"/>
      <c r="C91" s="44"/>
      <c r="D91" s="43"/>
    </row>
    <row r="92" spans="2:4" ht="13" thickBot="1">
      <c r="B92" s="45"/>
      <c r="C92" s="46"/>
      <c r="D92" s="45"/>
    </row>
    <row r="93" spans="2:4">
      <c r="B93" s="775"/>
      <c r="C93" s="775"/>
      <c r="D93" s="775"/>
    </row>
    <row r="94" spans="2:4">
      <c r="B94" s="43"/>
      <c r="C94" s="44"/>
      <c r="D94" s="43"/>
    </row>
    <row r="95" spans="2:4">
      <c r="B95" s="43"/>
      <c r="C95" s="44"/>
      <c r="D95" s="43"/>
    </row>
    <row r="96" spans="2:4">
      <c r="B96" s="43"/>
      <c r="C96" s="44"/>
      <c r="D96" s="43"/>
    </row>
    <row r="97" spans="2:4">
      <c r="B97" s="43"/>
      <c r="C97" s="44"/>
      <c r="D97" s="43"/>
    </row>
    <row r="98" spans="2:4" ht="13" thickBot="1">
      <c r="B98" s="45"/>
      <c r="C98" s="46"/>
      <c r="D98" s="45"/>
    </row>
    <row r="99" spans="2:4">
      <c r="B99" s="775"/>
      <c r="C99" s="775"/>
      <c r="D99" s="775"/>
    </row>
    <row r="100" spans="2:4">
      <c r="B100" s="43"/>
      <c r="C100" s="44"/>
      <c r="D100" s="43"/>
    </row>
    <row r="101" spans="2:4">
      <c r="B101" s="43"/>
      <c r="C101" s="44"/>
      <c r="D101" s="43"/>
    </row>
    <row r="102" spans="2:4">
      <c r="B102" s="43"/>
      <c r="C102" s="44"/>
      <c r="D102" s="43"/>
    </row>
    <row r="103" spans="2:4" ht="13" thickBot="1">
      <c r="B103" s="45"/>
      <c r="C103" s="46"/>
      <c r="D103" s="45"/>
    </row>
    <row r="104" spans="2:4">
      <c r="B104" s="775"/>
      <c r="C104" s="775"/>
      <c r="D104" s="775"/>
    </row>
    <row r="105" spans="2:4">
      <c r="B105" s="43"/>
      <c r="C105" s="44"/>
      <c r="D105" s="43"/>
    </row>
    <row r="106" spans="2:4">
      <c r="B106" s="43"/>
      <c r="C106" s="44"/>
      <c r="D106" s="43"/>
    </row>
    <row r="107" spans="2:4">
      <c r="B107" s="43"/>
      <c r="C107" s="44"/>
      <c r="D107" s="43"/>
    </row>
    <row r="108" spans="2:4">
      <c r="B108" s="43"/>
      <c r="C108" s="44"/>
      <c r="D108" s="43"/>
    </row>
    <row r="109" spans="2:4">
      <c r="B109" s="43"/>
      <c r="C109" s="44"/>
      <c r="D109" s="43"/>
    </row>
    <row r="110" spans="2:4">
      <c r="B110" s="43"/>
      <c r="C110" s="44"/>
      <c r="D110" s="43"/>
    </row>
    <row r="111" spans="2:4">
      <c r="B111" s="43"/>
      <c r="C111" s="44"/>
      <c r="D111" s="43"/>
    </row>
    <row r="112" spans="2:4">
      <c r="B112" s="43"/>
      <c r="C112" s="44"/>
      <c r="D112" s="43"/>
    </row>
    <row r="113" spans="2:4">
      <c r="B113" s="43"/>
      <c r="C113" s="44"/>
      <c r="D113" s="43"/>
    </row>
    <row r="114" spans="2:4">
      <c r="B114" s="43"/>
      <c r="C114" s="44"/>
      <c r="D114" s="43"/>
    </row>
    <row r="115" spans="2:4">
      <c r="B115" s="43"/>
      <c r="C115" s="44"/>
      <c r="D115" s="43"/>
    </row>
    <row r="116" spans="2:4">
      <c r="B116" s="43"/>
      <c r="C116" s="44"/>
      <c r="D116" s="43"/>
    </row>
    <row r="117" spans="2:4" ht="13" thickBot="1">
      <c r="B117" s="45"/>
      <c r="C117" s="46"/>
      <c r="D117" s="45"/>
    </row>
    <row r="118" spans="2:4">
      <c r="B118" s="775"/>
      <c r="C118" s="775"/>
      <c r="D118" s="775"/>
    </row>
    <row r="119" spans="2:4">
      <c r="B119" s="43"/>
      <c r="C119" s="44"/>
      <c r="D119" s="43"/>
    </row>
    <row r="120" spans="2:4">
      <c r="B120" s="43"/>
      <c r="C120" s="44"/>
      <c r="D120" s="43"/>
    </row>
    <row r="121" spans="2:4">
      <c r="B121" s="43"/>
      <c r="C121" s="44"/>
      <c r="D121" s="43"/>
    </row>
    <row r="122" spans="2:4" ht="13" thickBot="1">
      <c r="B122" s="45"/>
      <c r="C122" s="46"/>
      <c r="D122" s="45"/>
    </row>
    <row r="123" spans="2:4">
      <c r="B123" s="775"/>
      <c r="C123" s="775"/>
      <c r="D123" s="775"/>
    </row>
    <row r="124" spans="2:4">
      <c r="B124" s="43"/>
      <c r="C124" s="44"/>
      <c r="D124" s="43"/>
    </row>
    <row r="125" spans="2:4">
      <c r="B125" s="43"/>
      <c r="C125" s="44"/>
      <c r="D125" s="43"/>
    </row>
    <row r="126" spans="2:4">
      <c r="B126" s="43"/>
      <c r="C126" s="44"/>
      <c r="D126" s="43"/>
    </row>
    <row r="127" spans="2:4" ht="13" thickBot="1">
      <c r="B127" s="45"/>
      <c r="C127" s="46"/>
      <c r="D127" s="45"/>
    </row>
    <row r="128" spans="2:4">
      <c r="B128" s="775"/>
      <c r="C128" s="775"/>
      <c r="D128" s="775"/>
    </row>
    <row r="129" spans="2:4">
      <c r="B129" s="43"/>
      <c r="C129" s="44"/>
      <c r="D129" s="43"/>
    </row>
    <row r="130" spans="2:4">
      <c r="B130" s="43"/>
      <c r="C130" s="44"/>
      <c r="D130" s="43"/>
    </row>
    <row r="131" spans="2:4">
      <c r="B131" s="43"/>
      <c r="C131" s="44"/>
      <c r="D131" s="43"/>
    </row>
    <row r="132" spans="2:4">
      <c r="B132" s="43"/>
      <c r="C132" s="44"/>
      <c r="D132" s="43"/>
    </row>
    <row r="133" spans="2:4">
      <c r="B133" s="43"/>
      <c r="C133" s="44"/>
      <c r="D133" s="43"/>
    </row>
    <row r="134" spans="2:4" ht="13" thickBot="1">
      <c r="B134" s="45"/>
      <c r="C134" s="46"/>
      <c r="D134" s="45"/>
    </row>
    <row r="135" spans="2:4">
      <c r="B135" s="775"/>
      <c r="C135" s="775"/>
      <c r="D135" s="775"/>
    </row>
    <row r="136" spans="2:4">
      <c r="B136" s="43"/>
      <c r="C136" s="44"/>
      <c r="D136" s="43"/>
    </row>
    <row r="137" spans="2:4">
      <c r="B137" s="43"/>
      <c r="C137" s="44"/>
      <c r="D137" s="43"/>
    </row>
    <row r="138" spans="2:4">
      <c r="B138" s="43"/>
      <c r="C138" s="44"/>
      <c r="D138" s="43"/>
    </row>
    <row r="139" spans="2:4">
      <c r="B139" s="43"/>
      <c r="C139" s="44"/>
      <c r="D139" s="43"/>
    </row>
    <row r="140" spans="2:4" ht="13" thickBot="1">
      <c r="B140" s="45"/>
      <c r="C140" s="46"/>
      <c r="D140" s="45"/>
    </row>
    <row r="141" spans="2:4">
      <c r="B141" s="775"/>
      <c r="C141" s="775"/>
      <c r="D141" s="775"/>
    </row>
    <row r="142" spans="2:4">
      <c r="B142" s="43"/>
      <c r="C142" s="44"/>
      <c r="D142" s="43"/>
    </row>
    <row r="143" spans="2:4">
      <c r="B143" s="43"/>
      <c r="C143" s="44"/>
      <c r="D143" s="43"/>
    </row>
    <row r="144" spans="2:4">
      <c r="B144" s="43"/>
      <c r="C144" s="44"/>
      <c r="D144" s="43"/>
    </row>
    <row r="145" spans="2:4" ht="13" thickBot="1">
      <c r="B145" s="45"/>
      <c r="C145" s="46"/>
      <c r="D145" s="45"/>
    </row>
    <row r="146" spans="2:4">
      <c r="B146" s="775"/>
      <c r="C146" s="775"/>
      <c r="D146" s="775"/>
    </row>
    <row r="147" spans="2:4">
      <c r="B147" s="43"/>
      <c r="C147" s="44"/>
      <c r="D147" s="43"/>
    </row>
    <row r="148" spans="2:4">
      <c r="B148" s="43"/>
      <c r="C148" s="44"/>
      <c r="D148" s="43"/>
    </row>
    <row r="149" spans="2:4">
      <c r="B149" s="43"/>
      <c r="C149" s="44"/>
      <c r="D149" s="43"/>
    </row>
    <row r="150" spans="2:4" ht="13" thickBot="1">
      <c r="B150" s="45"/>
      <c r="C150" s="46"/>
      <c r="D150" s="45"/>
    </row>
  </sheetData>
  <mergeCells count="20">
    <mergeCell ref="B88:D88"/>
    <mergeCell ref="B93:D93"/>
    <mergeCell ref="B141:D141"/>
    <mergeCell ref="B146:D146"/>
    <mergeCell ref="B99:D99"/>
    <mergeCell ref="B104:D104"/>
    <mergeCell ref="B118:D118"/>
    <mergeCell ref="B123:D123"/>
    <mergeCell ref="B128:D128"/>
    <mergeCell ref="B135:D135"/>
    <mergeCell ref="B57:D57"/>
    <mergeCell ref="B62:D62"/>
    <mergeCell ref="B69:D69"/>
    <mergeCell ref="B74:D74"/>
    <mergeCell ref="B79:D79"/>
    <mergeCell ref="B7:D7"/>
    <mergeCell ref="B11:D11"/>
    <mergeCell ref="B21:D21"/>
    <mergeCell ref="B45:D45"/>
    <mergeCell ref="B51:D51"/>
  </mergeCells>
  <pageMargins left="0.25" right="0.25" top="0.75" bottom="0.75" header="0.3" footer="0.3"/>
  <pageSetup paperSize="9" scale="83" fitToHeight="0" orientation="portrait" horizontalDpi="1200" verticalDpi="1200" r:id="rId1"/>
  <headerFooter>
    <oddFooter>&amp;L&amp;1#&amp;"Calibri"&amp;7&amp;K000000C2 General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E96D2-5BC4-480F-9009-49C122ADEF52}">
  <sheetPr>
    <pageSetUpPr fitToPage="1"/>
  </sheetPr>
  <dimension ref="B1:D76"/>
  <sheetViews>
    <sheetView topLeftCell="A15" zoomScaleNormal="100" zoomScaleSheetLayoutView="120" workbookViewId="0">
      <selection activeCell="D37" sqref="D37"/>
    </sheetView>
  </sheetViews>
  <sheetFormatPr defaultRowHeight="12.5"/>
  <cols>
    <col min="1" max="1" width="4.09765625" customWidth="1"/>
    <col min="2" max="2" width="9.09765625" customWidth="1"/>
    <col min="3" max="3" width="33.3984375" customWidth="1"/>
    <col min="4" max="4" width="159.3984375" customWidth="1"/>
    <col min="5" max="5" width="4.09765625" customWidth="1"/>
  </cols>
  <sheetData>
    <row r="1" spans="2:4" ht="13.4" customHeight="1"/>
    <row r="2" spans="2:4" ht="64.400000000000006" customHeight="1">
      <c r="B2" s="26" t="s">
        <v>48</v>
      </c>
      <c r="D2" s="48" t="s">
        <v>39</v>
      </c>
    </row>
    <row r="3" spans="2:4">
      <c r="D3" s="1"/>
    </row>
    <row r="5" spans="2:4" ht="21">
      <c r="B5" s="12" t="s">
        <v>49</v>
      </c>
      <c r="C5" s="38"/>
      <c r="D5" s="38"/>
    </row>
    <row r="6" spans="2:4">
      <c r="B6" s="38"/>
      <c r="C6" s="38"/>
      <c r="D6" s="38"/>
    </row>
    <row r="7" spans="2:4" ht="33" customHeight="1">
      <c r="B7" s="776" t="s">
        <v>50</v>
      </c>
      <c r="C7" s="776"/>
      <c r="D7" s="776"/>
    </row>
    <row r="8" spans="2:4" ht="15.5">
      <c r="B8" s="778" t="s">
        <v>51</v>
      </c>
      <c r="C8" s="778"/>
      <c r="D8" s="778"/>
    </row>
    <row r="9" spans="2:4">
      <c r="B9" s="49" t="s">
        <v>52</v>
      </c>
      <c r="C9" s="50" t="s">
        <v>53</v>
      </c>
      <c r="D9" s="50" t="s">
        <v>45</v>
      </c>
    </row>
    <row r="10" spans="2:4">
      <c r="B10" s="777" t="s">
        <v>54</v>
      </c>
      <c r="C10" s="777"/>
      <c r="D10" s="777"/>
    </row>
    <row r="11" spans="2:4" ht="25">
      <c r="B11" s="51">
        <v>1</v>
      </c>
      <c r="C11" s="52" t="s">
        <v>55</v>
      </c>
      <c r="D11" s="51"/>
    </row>
    <row r="12" spans="2:4" ht="25.5" thickBot="1">
      <c r="B12" s="53">
        <v>2</v>
      </c>
      <c r="C12" s="54" t="s">
        <v>56</v>
      </c>
      <c r="D12" s="53"/>
    </row>
    <row r="13" spans="2:4">
      <c r="B13" s="777" t="s">
        <v>57</v>
      </c>
      <c r="C13" s="777"/>
      <c r="D13" s="777"/>
    </row>
    <row r="14" spans="2:4" ht="37.5">
      <c r="B14" s="51">
        <v>3</v>
      </c>
      <c r="C14" s="52" t="s">
        <v>58</v>
      </c>
      <c r="D14" s="51"/>
    </row>
    <row r="15" spans="2:4" ht="37.5">
      <c r="B15" s="51">
        <v>4</v>
      </c>
      <c r="C15" s="52" t="s">
        <v>59</v>
      </c>
      <c r="D15" s="51"/>
    </row>
    <row r="16" spans="2:4" ht="38" thickBot="1">
      <c r="B16" s="53">
        <v>5</v>
      </c>
      <c r="C16" s="54" t="s">
        <v>60</v>
      </c>
      <c r="D16" s="53"/>
    </row>
    <row r="17" spans="2:4">
      <c r="B17" s="777" t="s">
        <v>61</v>
      </c>
      <c r="C17" s="777"/>
      <c r="D17" s="777"/>
    </row>
    <row r="18" spans="2:4" ht="25">
      <c r="B18" s="51">
        <v>6</v>
      </c>
      <c r="C18" s="52" t="s">
        <v>62</v>
      </c>
      <c r="D18" s="51"/>
    </row>
    <row r="19" spans="2:4" ht="25">
      <c r="B19" s="51">
        <v>7</v>
      </c>
      <c r="C19" s="52" t="s">
        <v>63</v>
      </c>
      <c r="D19" s="51"/>
    </row>
    <row r="20" spans="2:4" ht="40.4" customHeight="1" thickBot="1">
      <c r="B20" s="53">
        <v>8</v>
      </c>
      <c r="C20" s="54" t="s">
        <v>64</v>
      </c>
      <c r="D20" s="53"/>
    </row>
    <row r="21" spans="2:4">
      <c r="B21" s="777" t="s">
        <v>65</v>
      </c>
      <c r="C21" s="777"/>
      <c r="D21" s="777"/>
    </row>
    <row r="22" spans="2:4" ht="37.5">
      <c r="B22" s="51">
        <v>9</v>
      </c>
      <c r="C22" s="52" t="s">
        <v>66</v>
      </c>
      <c r="D22" s="51"/>
    </row>
    <row r="23" spans="2:4" ht="37.5">
      <c r="B23" s="51">
        <v>10</v>
      </c>
      <c r="C23" s="52" t="s">
        <v>67</v>
      </c>
      <c r="D23" s="51"/>
    </row>
    <row r="24" spans="2:4" ht="38" thickBot="1">
      <c r="B24" s="53">
        <v>11</v>
      </c>
      <c r="C24" s="54" t="s">
        <v>68</v>
      </c>
      <c r="D24" s="53"/>
    </row>
    <row r="25" spans="2:4">
      <c r="B25" s="777" t="s">
        <v>69</v>
      </c>
      <c r="C25" s="777"/>
      <c r="D25" s="777"/>
    </row>
    <row r="26" spans="2:4" ht="37.5">
      <c r="B26" s="51">
        <v>12</v>
      </c>
      <c r="C26" s="52" t="s">
        <v>70</v>
      </c>
      <c r="D26" s="51"/>
    </row>
    <row r="27" spans="2:4" ht="37.5">
      <c r="B27" s="51">
        <v>13</v>
      </c>
      <c r="C27" s="52" t="s">
        <v>71</v>
      </c>
      <c r="D27" s="51"/>
    </row>
    <row r="28" spans="2:4" ht="39.65" customHeight="1" thickBot="1">
      <c r="B28" s="53">
        <v>14</v>
      </c>
      <c r="C28" s="54" t="s">
        <v>72</v>
      </c>
      <c r="D28" s="53"/>
    </row>
    <row r="29" spans="2:4">
      <c r="B29" s="777" t="s">
        <v>73</v>
      </c>
      <c r="C29" s="777"/>
      <c r="D29" s="777"/>
    </row>
    <row r="30" spans="2:4" ht="37.5">
      <c r="B30" s="51">
        <v>15</v>
      </c>
      <c r="C30" s="52" t="s">
        <v>74</v>
      </c>
      <c r="D30" s="51"/>
    </row>
    <row r="31" spans="2:4" ht="25">
      <c r="B31" s="51">
        <v>16</v>
      </c>
      <c r="C31" s="52" t="s">
        <v>75</v>
      </c>
      <c r="D31" s="51"/>
    </row>
    <row r="32" spans="2:4" ht="25">
      <c r="B32" s="51">
        <v>17</v>
      </c>
      <c r="C32" s="52" t="s">
        <v>76</v>
      </c>
      <c r="D32" s="51"/>
    </row>
    <row r="33" spans="2:4" ht="25.5" thickBot="1">
      <c r="B33" s="53">
        <v>18</v>
      </c>
      <c r="C33" s="54" t="s">
        <v>77</v>
      </c>
      <c r="D33" s="53"/>
    </row>
    <row r="34" spans="2:4">
      <c r="B34" s="777" t="s">
        <v>78</v>
      </c>
      <c r="C34" s="777"/>
      <c r="D34" s="777"/>
    </row>
    <row r="35" spans="2:4" ht="25">
      <c r="B35" s="51">
        <v>19</v>
      </c>
      <c r="C35" s="52" t="s">
        <v>79</v>
      </c>
      <c r="D35" s="51"/>
    </row>
    <row r="36" spans="2:4" ht="25">
      <c r="B36" s="51">
        <v>20</v>
      </c>
      <c r="C36" s="52" t="s">
        <v>80</v>
      </c>
      <c r="D36" s="51"/>
    </row>
    <row r="37" spans="2:4" ht="25.5" thickBot="1">
      <c r="B37" s="53">
        <v>21</v>
      </c>
      <c r="C37" s="54" t="s">
        <v>81</v>
      </c>
      <c r="D37" s="53"/>
    </row>
    <row r="38" spans="2:4">
      <c r="B38" s="7"/>
      <c r="C38" s="6"/>
      <c r="D38" s="6"/>
    </row>
    <row r="39" spans="2:4">
      <c r="B39" s="11"/>
      <c r="C39" s="6"/>
      <c r="D39" s="6"/>
    </row>
    <row r="40" spans="2:4">
      <c r="B40" s="7"/>
      <c r="C40" s="6"/>
      <c r="D40" s="6"/>
    </row>
    <row r="41" spans="2:4">
      <c r="B41" s="7"/>
      <c r="C41" s="6"/>
      <c r="D41" s="6"/>
    </row>
    <row r="42" spans="2:4">
      <c r="B42" s="7"/>
      <c r="C42" s="7"/>
      <c r="D42" s="7"/>
    </row>
    <row r="43" spans="2:4">
      <c r="B43" s="7"/>
      <c r="C43" s="7"/>
      <c r="D43" s="7"/>
    </row>
    <row r="44" spans="2:4">
      <c r="B44" s="7"/>
      <c r="C44" s="6"/>
      <c r="D44" s="6"/>
    </row>
    <row r="45" spans="2:4">
      <c r="B45" s="7"/>
      <c r="C45" s="6"/>
      <c r="D45" s="6"/>
    </row>
    <row r="46" spans="2:4">
      <c r="B46" s="7"/>
      <c r="C46" s="6"/>
      <c r="D46" s="6"/>
    </row>
    <row r="47" spans="2:4">
      <c r="B47" s="7"/>
      <c r="C47" s="6"/>
      <c r="D47" s="6"/>
    </row>
    <row r="48" spans="2:4">
      <c r="B48" s="7"/>
      <c r="C48" s="6"/>
      <c r="D48" s="6"/>
    </row>
    <row r="49" spans="2:4">
      <c r="B49" s="7"/>
      <c r="C49" s="6"/>
      <c r="D49" s="6"/>
    </row>
    <row r="50" spans="2:4">
      <c r="B50" s="7"/>
      <c r="C50" s="6"/>
      <c r="D50" s="6"/>
    </row>
    <row r="51" spans="2:4">
      <c r="B51" s="7"/>
      <c r="C51" s="6"/>
      <c r="D51" s="6"/>
    </row>
    <row r="52" spans="2:4">
      <c r="B52" s="7"/>
      <c r="C52" s="6"/>
      <c r="D52" s="6"/>
    </row>
    <row r="53" spans="2:4">
      <c r="B53" s="7"/>
      <c r="C53" s="6"/>
      <c r="D53" s="6"/>
    </row>
    <row r="54" spans="2:4">
      <c r="B54" s="7"/>
      <c r="C54" s="6"/>
      <c r="D54" s="6"/>
    </row>
    <row r="55" spans="2:4">
      <c r="B55" s="7"/>
      <c r="C55" s="6"/>
      <c r="D55" s="6"/>
    </row>
    <row r="56" spans="2:4">
      <c r="B56" s="7"/>
      <c r="C56" s="6"/>
      <c r="D56" s="6"/>
    </row>
    <row r="57" spans="2:4">
      <c r="B57" s="7"/>
      <c r="C57" s="6"/>
      <c r="D57" s="6"/>
    </row>
    <row r="58" spans="2:4">
      <c r="B58" s="7"/>
      <c r="C58" s="6"/>
      <c r="D58" s="6"/>
    </row>
    <row r="59" spans="2:4">
      <c r="B59" s="7"/>
      <c r="C59" s="6"/>
      <c r="D59" s="6"/>
    </row>
    <row r="60" spans="2:4">
      <c r="B60" s="9"/>
      <c r="C60" s="6"/>
      <c r="D60" s="6"/>
    </row>
    <row r="61" spans="2:4">
      <c r="B61" s="7"/>
      <c r="C61" s="6"/>
      <c r="D61" s="6"/>
    </row>
    <row r="62" spans="2:4">
      <c r="B62" s="7"/>
      <c r="C62" s="6"/>
      <c r="D62" s="6"/>
    </row>
    <row r="63" spans="2:4">
      <c r="B63" s="9"/>
      <c r="C63" s="10"/>
      <c r="D63" s="10"/>
    </row>
    <row r="64" spans="2:4">
      <c r="B64" s="9"/>
      <c r="C64" s="10"/>
      <c r="D64" s="10"/>
    </row>
    <row r="65" spans="2:4">
      <c r="B65" s="9"/>
      <c r="C65" s="10"/>
      <c r="D65" s="10"/>
    </row>
    <row r="66" spans="2:4">
      <c r="B66" s="9"/>
      <c r="C66" s="10"/>
      <c r="D66" s="10"/>
    </row>
    <row r="67" spans="2:4">
      <c r="B67" s="9"/>
      <c r="C67" s="10"/>
      <c r="D67" s="10"/>
    </row>
    <row r="68" spans="2:4">
      <c r="B68" s="9"/>
      <c r="C68" s="10"/>
      <c r="D68" s="10"/>
    </row>
    <row r="69" spans="2:4">
      <c r="B69" s="9"/>
      <c r="C69" s="10"/>
      <c r="D69" s="10"/>
    </row>
    <row r="70" spans="2:4">
      <c r="B70" s="9"/>
      <c r="C70" s="10"/>
      <c r="D70" s="10"/>
    </row>
    <row r="71" spans="2:4">
      <c r="B71" s="9"/>
      <c r="C71" s="10"/>
      <c r="D71" s="10"/>
    </row>
    <row r="72" spans="2:4">
      <c r="B72" s="9"/>
      <c r="C72" s="10"/>
      <c r="D72" s="10"/>
    </row>
    <row r="73" spans="2:4">
      <c r="B73" s="9"/>
      <c r="C73" s="10"/>
      <c r="D73" s="10"/>
    </row>
    <row r="74" spans="2:4">
      <c r="B74" s="8"/>
      <c r="C74" s="10"/>
      <c r="D74" s="10"/>
    </row>
    <row r="75" spans="2:4">
      <c r="B75" s="9"/>
      <c r="C75" s="10"/>
      <c r="D75" s="10"/>
    </row>
    <row r="76" spans="2:4">
      <c r="B76" s="38"/>
      <c r="C76" s="38"/>
      <c r="D76" s="38"/>
    </row>
  </sheetData>
  <mergeCells count="9">
    <mergeCell ref="B7:D7"/>
    <mergeCell ref="B34:D34"/>
    <mergeCell ref="B8:D8"/>
    <mergeCell ref="B10:D10"/>
    <mergeCell ref="B13:D13"/>
    <mergeCell ref="B17:D17"/>
    <mergeCell ref="B21:D21"/>
    <mergeCell ref="B25:D25"/>
    <mergeCell ref="B29:D29"/>
  </mergeCells>
  <pageMargins left="0.25" right="0.25" top="0.75" bottom="0.75" header="0.3" footer="0.3"/>
  <pageSetup paperSize="9" scale="56" fitToHeight="0" orientation="portrait" horizontalDpi="1200" verticalDpi="1200" r:id="rId1"/>
  <headerFooter>
    <oddFooter>&amp;L&amp;1#&amp;"Calibri"&amp;7&amp;K000000C2 General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C3E94-2B25-4B6A-BC13-54E0FD641F2D}">
  <sheetPr>
    <tabColor theme="9" tint="0.59999389629810485"/>
    <pageSetUpPr fitToPage="1"/>
  </sheetPr>
  <dimension ref="B1:L222"/>
  <sheetViews>
    <sheetView zoomScaleNormal="100" zoomScaleSheetLayoutView="100" workbookViewId="0">
      <selection activeCell="C18" sqref="C18:C20"/>
    </sheetView>
  </sheetViews>
  <sheetFormatPr defaultRowHeight="12.5"/>
  <cols>
    <col min="1" max="1" width="5" customWidth="1"/>
    <col min="2" max="2" width="69" customWidth="1"/>
    <col min="3" max="3" width="36.796875" customWidth="1"/>
    <col min="4" max="4" width="16.69921875" style="178" customWidth="1"/>
    <col min="5" max="5" width="12.69921875" customWidth="1"/>
    <col min="6" max="7" width="12.09765625" customWidth="1"/>
    <col min="8" max="8" width="12.3984375" bestFit="1" customWidth="1"/>
    <col min="9" max="9" width="11.09765625" customWidth="1"/>
    <col min="11" max="11" width="13.09765625" customWidth="1"/>
    <col min="12" max="12" width="13.19921875" customWidth="1"/>
    <col min="13" max="13" width="16.8984375" bestFit="1" customWidth="1"/>
    <col min="14" max="14" width="11.09765625" customWidth="1"/>
  </cols>
  <sheetData>
    <row r="1" spans="2:12" ht="13.4" customHeight="1">
      <c r="E1" s="178"/>
      <c r="F1" s="152" t="s">
        <v>82</v>
      </c>
    </row>
    <row r="2" spans="2:12" ht="63" customHeight="1">
      <c r="E2" s="178"/>
    </row>
    <row r="4" spans="2:12" ht="21">
      <c r="B4" s="302" t="s">
        <v>3</v>
      </c>
      <c r="C4" s="781"/>
      <c r="D4" s="781"/>
      <c r="E4" s="781"/>
      <c r="F4" s="781"/>
      <c r="G4" s="781"/>
      <c r="H4" s="781"/>
      <c r="I4" s="781"/>
      <c r="J4" s="781"/>
      <c r="K4" s="781"/>
      <c r="L4" s="781"/>
    </row>
    <row r="5" spans="2:12" ht="35.9" customHeight="1">
      <c r="B5" s="782" t="s">
        <v>83</v>
      </c>
      <c r="C5" s="782"/>
      <c r="D5" s="782"/>
      <c r="E5" s="782"/>
      <c r="F5" s="782"/>
      <c r="G5" s="782"/>
      <c r="H5" s="781"/>
      <c r="I5" s="781"/>
      <c r="J5" s="781"/>
      <c r="K5" s="781"/>
      <c r="L5" s="22"/>
    </row>
    <row r="6" spans="2:12">
      <c r="B6" s="247"/>
      <c r="C6" s="540" t="s">
        <v>920</v>
      </c>
      <c r="D6" s="110"/>
      <c r="E6" s="110"/>
      <c r="F6" s="110"/>
      <c r="G6" s="110"/>
      <c r="H6" s="110"/>
      <c r="I6" s="110"/>
      <c r="J6" s="110"/>
    </row>
    <row r="7" spans="2:12" ht="12.65" customHeight="1">
      <c r="B7" s="786" t="s">
        <v>916</v>
      </c>
      <c r="C7" s="786"/>
      <c r="D7" s="110"/>
      <c r="E7" s="110"/>
      <c r="F7" s="110"/>
      <c r="G7" s="110"/>
      <c r="H7" s="110"/>
      <c r="I7" s="110"/>
      <c r="J7" s="110"/>
    </row>
    <row r="8" spans="2:12" ht="12.65" customHeight="1">
      <c r="B8" s="51" t="s">
        <v>917</v>
      </c>
      <c r="C8" s="703" t="s">
        <v>982</v>
      </c>
      <c r="D8" s="687"/>
      <c r="E8" s="110"/>
      <c r="F8" s="110"/>
      <c r="G8" s="110"/>
      <c r="H8" s="110"/>
      <c r="I8" s="110"/>
      <c r="J8" s="110"/>
    </row>
    <row r="9" spans="2:12" ht="12.65" customHeight="1">
      <c r="B9" s="51" t="s">
        <v>918</v>
      </c>
      <c r="C9" s="703" t="s">
        <v>982</v>
      </c>
      <c r="D9" s="110"/>
      <c r="E9" s="110"/>
      <c r="F9" s="110"/>
      <c r="G9" s="110"/>
      <c r="H9" s="110"/>
      <c r="I9" s="110"/>
      <c r="J9" s="110"/>
    </row>
    <row r="10" spans="2:12" ht="12.65" customHeight="1">
      <c r="B10" s="51" t="s">
        <v>919</v>
      </c>
      <c r="C10" s="703" t="s">
        <v>993</v>
      </c>
      <c r="D10" s="110"/>
      <c r="E10" s="110"/>
      <c r="F10" s="110"/>
      <c r="G10" s="110"/>
      <c r="H10" s="110"/>
      <c r="I10" s="110"/>
      <c r="J10" s="110"/>
    </row>
    <row r="11" spans="2:12" ht="12.65" customHeight="1">
      <c r="B11" s="787" t="s">
        <v>921</v>
      </c>
      <c r="C11" s="788"/>
      <c r="D11" s="110"/>
      <c r="E11" s="110"/>
      <c r="F11" s="110"/>
      <c r="G11" s="110"/>
      <c r="H11" s="110"/>
      <c r="I11" s="110"/>
      <c r="J11" s="110"/>
    </row>
    <row r="12" spans="2:12" ht="12.65" customHeight="1">
      <c r="B12" s="51" t="s">
        <v>922</v>
      </c>
      <c r="C12" s="703" t="s">
        <v>984</v>
      </c>
      <c r="D12" s="110"/>
      <c r="E12" s="110"/>
      <c r="F12" s="110"/>
      <c r="G12" s="110"/>
      <c r="H12" s="110"/>
      <c r="I12" s="110"/>
      <c r="J12" s="110"/>
    </row>
    <row r="13" spans="2:12" ht="12.65" customHeight="1">
      <c r="B13" s="51" t="s">
        <v>923</v>
      </c>
      <c r="C13" s="703" t="s">
        <v>984</v>
      </c>
      <c r="D13" s="110"/>
      <c r="E13" s="110"/>
      <c r="F13" s="110"/>
      <c r="G13" s="110"/>
      <c r="H13" s="110"/>
      <c r="I13" s="110"/>
      <c r="J13" s="110"/>
    </row>
    <row r="14" spans="2:12" ht="12.65" customHeight="1">
      <c r="B14" s="51" t="s">
        <v>924</v>
      </c>
      <c r="C14" s="703" t="s">
        <v>993</v>
      </c>
      <c r="D14" s="110"/>
      <c r="E14" s="110"/>
      <c r="F14" s="110"/>
      <c r="G14" s="110"/>
      <c r="H14" s="110"/>
      <c r="I14" s="110"/>
      <c r="J14" s="110"/>
    </row>
    <row r="15" spans="2:12" ht="12.65" customHeight="1">
      <c r="B15" s="51" t="s">
        <v>925</v>
      </c>
      <c r="C15" s="703" t="s">
        <v>985</v>
      </c>
      <c r="D15" s="110"/>
      <c r="E15" s="110"/>
      <c r="F15" s="110"/>
      <c r="G15" s="110"/>
      <c r="H15" s="110"/>
      <c r="I15" s="110"/>
      <c r="J15" s="110"/>
    </row>
    <row r="16" spans="2:12" ht="25.5" customHeight="1">
      <c r="B16" s="51" t="s">
        <v>926</v>
      </c>
      <c r="C16" s="703" t="s">
        <v>1025</v>
      </c>
      <c r="D16" s="110"/>
      <c r="E16" s="110"/>
      <c r="F16" s="110"/>
      <c r="G16" s="110"/>
      <c r="H16" s="110"/>
      <c r="I16" s="110"/>
      <c r="J16" s="110"/>
    </row>
    <row r="17" spans="2:12" ht="12.65" customHeight="1">
      <c r="B17" s="787" t="s">
        <v>927</v>
      </c>
      <c r="C17" s="788"/>
      <c r="D17" s="110"/>
      <c r="E17" s="110"/>
      <c r="F17" s="110"/>
      <c r="G17" s="110"/>
      <c r="H17" s="110"/>
      <c r="I17" s="110"/>
      <c r="J17" s="110"/>
    </row>
    <row r="18" spans="2:12" ht="12.65" customHeight="1">
      <c r="B18" s="51" t="s">
        <v>928</v>
      </c>
      <c r="C18" s="783" t="s">
        <v>1027</v>
      </c>
      <c r="D18" s="110"/>
      <c r="E18" s="110"/>
      <c r="F18" s="110"/>
      <c r="G18" s="110"/>
      <c r="H18" s="110"/>
      <c r="I18" s="110"/>
      <c r="J18" s="110"/>
    </row>
    <row r="19" spans="2:12" ht="12.65" customHeight="1">
      <c r="B19" s="51" t="s">
        <v>929</v>
      </c>
      <c r="C19" s="784"/>
      <c r="D19" s="110"/>
      <c r="E19" s="110"/>
      <c r="F19" s="110"/>
      <c r="G19" s="110"/>
      <c r="H19" s="110"/>
      <c r="I19" s="110"/>
      <c r="J19" s="110"/>
    </row>
    <row r="20" spans="2:12" ht="25.5" customHeight="1" thickBot="1">
      <c r="B20" s="541" t="s">
        <v>930</v>
      </c>
      <c r="C20" s="785"/>
      <c r="D20" s="110"/>
      <c r="E20" s="110"/>
      <c r="F20" s="110"/>
      <c r="G20" s="110"/>
      <c r="H20" s="110"/>
      <c r="I20" s="110"/>
      <c r="J20" s="110"/>
    </row>
    <row r="21" spans="2:12">
      <c r="B21" s="110"/>
      <c r="C21" s="110"/>
      <c r="D21" s="265"/>
      <c r="E21" s="110"/>
      <c r="F21" s="110"/>
      <c r="G21" s="110"/>
      <c r="H21" s="110"/>
      <c r="I21" s="110"/>
      <c r="J21" s="110"/>
      <c r="K21" s="110"/>
      <c r="L21" s="110"/>
    </row>
    <row r="22" spans="2:12" ht="25" customHeight="1">
      <c r="B22" s="779" t="s">
        <v>1026</v>
      </c>
      <c r="C22" s="780"/>
      <c r="D22" s="265"/>
      <c r="E22" s="110"/>
      <c r="F22" s="110"/>
      <c r="G22" s="110"/>
      <c r="H22" s="110"/>
      <c r="I22" s="110"/>
      <c r="J22" s="110"/>
      <c r="K22" s="110"/>
      <c r="L22" s="110"/>
    </row>
    <row r="23" spans="2:12">
      <c r="B23" s="110"/>
      <c r="C23" s="110"/>
      <c r="D23" s="265"/>
      <c r="E23" s="110"/>
      <c r="F23" s="110"/>
      <c r="G23" s="110"/>
      <c r="H23" s="110"/>
      <c r="I23" s="110"/>
      <c r="J23" s="110"/>
      <c r="K23" s="110"/>
      <c r="L23" s="110"/>
    </row>
    <row r="24" spans="2:12">
      <c r="B24" s="110"/>
      <c r="C24" s="110"/>
      <c r="D24" s="265"/>
      <c r="E24" s="110"/>
      <c r="F24" s="110"/>
      <c r="G24" s="110"/>
      <c r="H24" s="110"/>
      <c r="I24" s="110"/>
      <c r="J24" s="110"/>
      <c r="K24" s="110"/>
      <c r="L24" s="110"/>
    </row>
    <row r="25" spans="2:12">
      <c r="B25" s="110"/>
      <c r="C25" s="110"/>
      <c r="D25" s="265"/>
      <c r="E25" s="110"/>
      <c r="F25" s="110"/>
      <c r="G25" s="110"/>
      <c r="H25" s="110"/>
      <c r="I25" s="110"/>
      <c r="J25" s="110"/>
      <c r="K25" s="110"/>
      <c r="L25" s="110"/>
    </row>
    <row r="26" spans="2:12">
      <c r="B26" s="110"/>
      <c r="C26" s="110"/>
      <c r="D26" s="265"/>
      <c r="E26" s="110"/>
      <c r="F26" s="110"/>
      <c r="G26" s="110"/>
      <c r="H26" s="110"/>
      <c r="I26" s="110"/>
      <c r="J26" s="110"/>
      <c r="K26" s="110"/>
      <c r="L26" s="110"/>
    </row>
    <row r="27" spans="2:12">
      <c r="B27" s="110"/>
      <c r="C27" s="110"/>
      <c r="D27" s="265"/>
      <c r="E27" s="110"/>
      <c r="F27" s="110"/>
      <c r="G27" s="110"/>
      <c r="H27" s="110"/>
      <c r="I27" s="110"/>
      <c r="J27" s="110"/>
      <c r="K27" s="110"/>
      <c r="L27" s="110"/>
    </row>
    <row r="28" spans="2:12">
      <c r="B28" s="110"/>
      <c r="C28" s="110"/>
      <c r="D28" s="265"/>
      <c r="E28" s="110"/>
      <c r="F28" s="110"/>
      <c r="G28" s="110"/>
      <c r="H28" s="110"/>
      <c r="I28" s="110"/>
      <c r="J28" s="110"/>
      <c r="K28" s="110"/>
      <c r="L28" s="110"/>
    </row>
    <row r="29" spans="2:12">
      <c r="B29" s="110"/>
      <c r="C29" s="110"/>
      <c r="D29" s="265"/>
      <c r="E29" s="110"/>
      <c r="F29" s="110"/>
      <c r="G29" s="110"/>
      <c r="H29" s="110"/>
      <c r="I29" s="110"/>
      <c r="J29" s="110"/>
      <c r="K29" s="110"/>
      <c r="L29" s="110"/>
    </row>
    <row r="30" spans="2:12">
      <c r="B30" s="110"/>
      <c r="C30" s="110"/>
      <c r="D30" s="265"/>
      <c r="E30" s="110"/>
      <c r="F30" s="110"/>
      <c r="G30" s="110"/>
      <c r="H30" s="110"/>
      <c r="I30" s="110"/>
      <c r="J30" s="110"/>
      <c r="K30" s="110"/>
      <c r="L30" s="110"/>
    </row>
    <row r="31" spans="2:12">
      <c r="B31" s="110"/>
      <c r="C31" s="110"/>
      <c r="D31" s="265"/>
      <c r="E31" s="110"/>
      <c r="F31" s="110"/>
      <c r="G31" s="110"/>
      <c r="H31" s="110"/>
      <c r="I31" s="110"/>
      <c r="J31" s="110"/>
      <c r="K31" s="110"/>
      <c r="L31" s="110"/>
    </row>
    <row r="32" spans="2:12">
      <c r="B32" s="110"/>
      <c r="C32" s="110"/>
      <c r="D32" s="265"/>
      <c r="E32" s="110"/>
      <c r="F32" s="110"/>
      <c r="G32" s="110"/>
      <c r="H32" s="110"/>
      <c r="I32" s="110"/>
      <c r="J32" s="110"/>
      <c r="K32" s="110"/>
      <c r="L32" s="110"/>
    </row>
    <row r="33" spans="2:12">
      <c r="B33" s="110"/>
      <c r="C33" s="110"/>
      <c r="D33" s="265"/>
      <c r="E33" s="110"/>
      <c r="F33" s="110"/>
      <c r="G33" s="110"/>
      <c r="H33" s="110"/>
      <c r="I33" s="110"/>
      <c r="J33" s="110"/>
      <c r="K33" s="110"/>
      <c r="L33" s="110"/>
    </row>
    <row r="34" spans="2:12">
      <c r="B34" s="110"/>
      <c r="C34" s="110"/>
      <c r="D34" s="265"/>
      <c r="E34" s="110"/>
      <c r="F34" s="110"/>
      <c r="G34" s="110"/>
      <c r="H34" s="110"/>
      <c r="I34" s="110"/>
      <c r="J34" s="110"/>
      <c r="K34" s="110"/>
      <c r="L34" s="110"/>
    </row>
    <row r="35" spans="2:12">
      <c r="B35" s="110"/>
      <c r="C35" s="110"/>
      <c r="D35" s="265"/>
      <c r="E35" s="110"/>
      <c r="F35" s="110"/>
      <c r="G35" s="110"/>
      <c r="H35" s="110"/>
      <c r="I35" s="110"/>
      <c r="J35" s="110"/>
      <c r="K35" s="110"/>
      <c r="L35" s="110"/>
    </row>
    <row r="36" spans="2:12">
      <c r="B36" s="110"/>
      <c r="C36" s="110"/>
      <c r="D36" s="265"/>
      <c r="E36" s="110"/>
      <c r="F36" s="110"/>
      <c r="G36" s="110"/>
      <c r="H36" s="110"/>
      <c r="I36" s="110"/>
      <c r="J36" s="110"/>
      <c r="K36" s="110"/>
      <c r="L36" s="110"/>
    </row>
    <row r="37" spans="2:12">
      <c r="B37" s="110"/>
      <c r="C37" s="110"/>
      <c r="D37" s="265"/>
      <c r="E37" s="110"/>
      <c r="F37" s="110"/>
      <c r="G37" s="110"/>
      <c r="H37" s="110"/>
      <c r="I37" s="110"/>
      <c r="J37" s="110"/>
      <c r="K37" s="110"/>
      <c r="L37" s="110"/>
    </row>
    <row r="38" spans="2:12">
      <c r="B38" s="110"/>
      <c r="C38" s="110"/>
      <c r="D38" s="265"/>
      <c r="E38" s="110"/>
      <c r="F38" s="110"/>
      <c r="G38" s="110"/>
      <c r="H38" s="110"/>
      <c r="I38" s="110"/>
      <c r="J38" s="110"/>
      <c r="K38" s="110"/>
      <c r="L38" s="110"/>
    </row>
    <row r="39" spans="2:12">
      <c r="B39" s="110"/>
      <c r="C39" s="110"/>
      <c r="D39" s="265"/>
      <c r="E39" s="110"/>
      <c r="F39" s="110"/>
      <c r="G39" s="110"/>
      <c r="H39" s="110"/>
      <c r="I39" s="110"/>
      <c r="J39" s="110"/>
      <c r="K39" s="110"/>
      <c r="L39" s="110"/>
    </row>
    <row r="40" spans="2:12">
      <c r="B40" s="110"/>
      <c r="C40" s="110"/>
      <c r="D40" s="265"/>
      <c r="E40" s="110"/>
      <c r="F40" s="110"/>
      <c r="G40" s="110"/>
      <c r="H40" s="110"/>
      <c r="I40" s="110"/>
      <c r="J40" s="110"/>
      <c r="K40" s="110"/>
      <c r="L40" s="110"/>
    </row>
    <row r="41" spans="2:12">
      <c r="B41" s="110"/>
      <c r="C41" s="110"/>
      <c r="D41" s="265"/>
      <c r="E41" s="110"/>
      <c r="F41" s="110"/>
      <c r="G41" s="110"/>
      <c r="H41" s="110"/>
      <c r="I41" s="110"/>
      <c r="J41" s="110"/>
      <c r="K41" s="110"/>
      <c r="L41" s="110"/>
    </row>
    <row r="42" spans="2:12">
      <c r="B42" s="110"/>
      <c r="C42" s="110"/>
      <c r="D42" s="265"/>
      <c r="E42" s="110"/>
      <c r="F42" s="110"/>
      <c r="G42" s="110"/>
      <c r="H42" s="110"/>
      <c r="I42" s="110"/>
      <c r="J42" s="110"/>
      <c r="K42" s="110"/>
      <c r="L42" s="110"/>
    </row>
    <row r="43" spans="2:12">
      <c r="B43" s="110"/>
      <c r="C43" s="110"/>
      <c r="D43" s="265"/>
      <c r="E43" s="110"/>
      <c r="F43" s="110"/>
      <c r="G43" s="110"/>
      <c r="H43" s="110"/>
      <c r="I43" s="110"/>
      <c r="J43" s="110"/>
      <c r="K43" s="110"/>
      <c r="L43" s="110"/>
    </row>
    <row r="44" spans="2:12">
      <c r="B44" s="110"/>
      <c r="C44" s="110"/>
      <c r="D44" s="265"/>
      <c r="E44" s="110"/>
      <c r="F44" s="110"/>
      <c r="G44" s="110"/>
      <c r="H44" s="110"/>
      <c r="I44" s="110"/>
      <c r="J44" s="110"/>
      <c r="K44" s="110"/>
      <c r="L44" s="110"/>
    </row>
    <row r="45" spans="2:12">
      <c r="B45" s="110"/>
      <c r="C45" s="110"/>
      <c r="D45" s="265"/>
      <c r="E45" s="110"/>
      <c r="F45" s="110"/>
      <c r="G45" s="110"/>
      <c r="H45" s="110"/>
      <c r="I45" s="110"/>
      <c r="J45" s="110"/>
      <c r="K45" s="110"/>
      <c r="L45" s="110"/>
    </row>
    <row r="46" spans="2:12">
      <c r="B46" s="110"/>
      <c r="C46" s="110"/>
      <c r="D46" s="265"/>
      <c r="E46" s="110"/>
      <c r="F46" s="110"/>
      <c r="G46" s="110"/>
      <c r="H46" s="110"/>
      <c r="I46" s="110"/>
      <c r="J46" s="110"/>
      <c r="K46" s="110"/>
      <c r="L46" s="110"/>
    </row>
    <row r="47" spans="2:12">
      <c r="B47" s="110"/>
      <c r="C47" s="110"/>
      <c r="D47" s="265"/>
      <c r="E47" s="110"/>
      <c r="F47" s="110"/>
      <c r="G47" s="110"/>
      <c r="H47" s="110"/>
      <c r="I47" s="110"/>
      <c r="J47" s="110"/>
      <c r="K47" s="110"/>
      <c r="L47" s="110"/>
    </row>
    <row r="48" spans="2:12">
      <c r="B48" s="110"/>
      <c r="C48" s="110"/>
      <c r="D48" s="265"/>
      <c r="E48" s="110"/>
      <c r="F48" s="110"/>
      <c r="G48" s="110"/>
      <c r="H48" s="110"/>
      <c r="I48" s="110"/>
      <c r="J48" s="110"/>
      <c r="K48" s="110"/>
      <c r="L48" s="110"/>
    </row>
    <row r="49" spans="2:12">
      <c r="B49" s="110"/>
      <c r="C49" s="110"/>
      <c r="D49" s="265"/>
      <c r="E49" s="110"/>
      <c r="F49" s="110"/>
      <c r="G49" s="110"/>
      <c r="H49" s="110"/>
      <c r="I49" s="110"/>
      <c r="J49" s="110"/>
      <c r="K49" s="110"/>
      <c r="L49" s="110"/>
    </row>
    <row r="50" spans="2:12">
      <c r="B50" s="110"/>
      <c r="C50" s="110"/>
      <c r="D50" s="265"/>
      <c r="E50" s="110"/>
      <c r="F50" s="110"/>
      <c r="G50" s="110"/>
      <c r="H50" s="110"/>
      <c r="I50" s="110"/>
      <c r="J50" s="110"/>
      <c r="K50" s="110"/>
      <c r="L50" s="110"/>
    </row>
    <row r="51" spans="2:12">
      <c r="B51" s="110"/>
      <c r="C51" s="110"/>
      <c r="D51" s="265"/>
      <c r="E51" s="110"/>
      <c r="F51" s="110"/>
      <c r="G51" s="110"/>
      <c r="H51" s="110"/>
      <c r="I51" s="110"/>
      <c r="J51" s="110"/>
      <c r="K51" s="110"/>
      <c r="L51" s="110"/>
    </row>
    <row r="52" spans="2:12">
      <c r="B52" s="110"/>
      <c r="C52" s="110"/>
      <c r="D52" s="265"/>
      <c r="E52" s="110"/>
      <c r="F52" s="110"/>
      <c r="G52" s="110"/>
      <c r="H52" s="110"/>
      <c r="I52" s="110"/>
      <c r="J52" s="110"/>
      <c r="K52" s="110"/>
      <c r="L52" s="110"/>
    </row>
    <row r="53" spans="2:12">
      <c r="B53" s="110"/>
      <c r="C53" s="110"/>
      <c r="D53" s="265"/>
      <c r="E53" s="110"/>
      <c r="F53" s="110"/>
      <c r="G53" s="110"/>
      <c r="H53" s="110"/>
      <c r="I53" s="110"/>
      <c r="J53" s="110"/>
      <c r="K53" s="110"/>
      <c r="L53" s="110"/>
    </row>
    <row r="54" spans="2:12">
      <c r="B54" s="110"/>
      <c r="C54" s="110"/>
      <c r="D54" s="265"/>
      <c r="E54" s="110"/>
      <c r="F54" s="110"/>
      <c r="G54" s="110"/>
      <c r="H54" s="110"/>
      <c r="I54" s="110"/>
      <c r="J54" s="110"/>
      <c r="K54" s="110"/>
      <c r="L54" s="110"/>
    </row>
    <row r="55" spans="2:12">
      <c r="B55" s="110"/>
      <c r="C55" s="110"/>
      <c r="D55" s="265"/>
      <c r="E55" s="110"/>
      <c r="F55" s="110"/>
      <c r="G55" s="110"/>
      <c r="H55" s="110"/>
      <c r="I55" s="110"/>
      <c r="J55" s="110"/>
      <c r="K55" s="110"/>
      <c r="L55" s="110"/>
    </row>
    <row r="56" spans="2:12">
      <c r="B56" s="110"/>
      <c r="C56" s="110"/>
      <c r="D56" s="265"/>
      <c r="E56" s="110"/>
      <c r="F56" s="110"/>
      <c r="G56" s="110"/>
      <c r="H56" s="110"/>
      <c r="I56" s="110"/>
      <c r="J56" s="110"/>
      <c r="K56" s="110"/>
      <c r="L56" s="110"/>
    </row>
    <row r="57" spans="2:12">
      <c r="B57" s="110"/>
      <c r="C57" s="110"/>
      <c r="D57" s="265"/>
      <c r="E57" s="110"/>
      <c r="F57" s="110"/>
      <c r="G57" s="110"/>
      <c r="H57" s="110"/>
      <c r="I57" s="110"/>
      <c r="J57" s="110"/>
      <c r="K57" s="110"/>
      <c r="L57" s="110"/>
    </row>
    <row r="58" spans="2:12">
      <c r="B58" s="110"/>
      <c r="C58" s="110"/>
      <c r="D58" s="265"/>
      <c r="E58" s="110"/>
      <c r="F58" s="110"/>
      <c r="G58" s="110"/>
      <c r="H58" s="110"/>
      <c r="I58" s="110"/>
      <c r="J58" s="110"/>
      <c r="K58" s="110"/>
      <c r="L58" s="110"/>
    </row>
    <row r="59" spans="2:12">
      <c r="B59" s="110"/>
      <c r="C59" s="110"/>
      <c r="D59" s="265"/>
      <c r="E59" s="110"/>
      <c r="F59" s="110"/>
      <c r="G59" s="110"/>
      <c r="H59" s="110"/>
      <c r="I59" s="110"/>
      <c r="J59" s="110"/>
      <c r="K59" s="110"/>
      <c r="L59" s="110"/>
    </row>
    <row r="60" spans="2:12">
      <c r="B60" s="110"/>
      <c r="C60" s="110"/>
      <c r="D60" s="265"/>
      <c r="E60" s="110"/>
      <c r="F60" s="110"/>
      <c r="G60" s="110"/>
      <c r="H60" s="110"/>
      <c r="I60" s="110"/>
      <c r="J60" s="110"/>
      <c r="K60" s="110"/>
      <c r="L60" s="110"/>
    </row>
    <row r="61" spans="2:12">
      <c r="B61" s="110"/>
      <c r="C61" s="110"/>
      <c r="D61" s="265"/>
      <c r="E61" s="110"/>
      <c r="F61" s="110"/>
      <c r="G61" s="110"/>
      <c r="H61" s="110"/>
      <c r="I61" s="110"/>
      <c r="J61" s="110"/>
      <c r="K61" s="110"/>
      <c r="L61" s="110"/>
    </row>
    <row r="62" spans="2:12">
      <c r="B62" s="110"/>
      <c r="C62" s="110"/>
      <c r="D62" s="265"/>
      <c r="E62" s="110"/>
      <c r="F62" s="110"/>
      <c r="G62" s="110"/>
      <c r="H62" s="110"/>
      <c r="I62" s="110"/>
      <c r="J62" s="110"/>
      <c r="K62" s="110"/>
      <c r="L62" s="110"/>
    </row>
    <row r="63" spans="2:12">
      <c r="B63" s="110"/>
      <c r="C63" s="110"/>
      <c r="D63" s="265"/>
      <c r="E63" s="110"/>
      <c r="F63" s="110"/>
      <c r="G63" s="110"/>
      <c r="H63" s="110"/>
      <c r="I63" s="110"/>
      <c r="J63" s="110"/>
      <c r="K63" s="110"/>
      <c r="L63" s="110"/>
    </row>
    <row r="64" spans="2:12">
      <c r="B64" s="110"/>
      <c r="C64" s="110"/>
      <c r="D64" s="265"/>
      <c r="E64" s="110"/>
      <c r="F64" s="110"/>
      <c r="G64" s="110"/>
      <c r="H64" s="110"/>
      <c r="I64" s="110"/>
      <c r="J64" s="110"/>
      <c r="K64" s="110"/>
      <c r="L64" s="110"/>
    </row>
    <row r="65" spans="2:12">
      <c r="B65" s="110"/>
      <c r="C65" s="110"/>
      <c r="D65" s="265"/>
      <c r="E65" s="110"/>
      <c r="F65" s="110"/>
      <c r="G65" s="110"/>
      <c r="H65" s="110"/>
      <c r="I65" s="110"/>
      <c r="J65" s="110"/>
      <c r="K65" s="110"/>
      <c r="L65" s="110"/>
    </row>
    <row r="66" spans="2:12">
      <c r="B66" s="110"/>
      <c r="C66" s="110"/>
      <c r="D66" s="265"/>
      <c r="E66" s="110"/>
      <c r="F66" s="110"/>
      <c r="G66" s="110"/>
      <c r="H66" s="110"/>
      <c r="I66" s="110"/>
      <c r="J66" s="110"/>
      <c r="K66" s="110"/>
      <c r="L66" s="110"/>
    </row>
    <row r="67" spans="2:12">
      <c r="B67" s="110"/>
      <c r="C67" s="110"/>
      <c r="D67" s="265"/>
      <c r="E67" s="110"/>
      <c r="F67" s="110"/>
      <c r="G67" s="110"/>
      <c r="H67" s="110"/>
      <c r="I67" s="110"/>
      <c r="J67" s="110"/>
      <c r="K67" s="110"/>
      <c r="L67" s="110"/>
    </row>
    <row r="68" spans="2:12">
      <c r="B68" s="110"/>
      <c r="C68" s="110"/>
      <c r="D68" s="265"/>
      <c r="E68" s="110"/>
      <c r="F68" s="110"/>
      <c r="G68" s="110"/>
      <c r="H68" s="110"/>
      <c r="I68" s="110"/>
      <c r="J68" s="110"/>
      <c r="K68" s="110"/>
      <c r="L68" s="110"/>
    </row>
    <row r="69" spans="2:12">
      <c r="B69" s="110"/>
      <c r="C69" s="110"/>
      <c r="D69" s="265"/>
      <c r="E69" s="110"/>
      <c r="F69" s="110"/>
      <c r="G69" s="110"/>
      <c r="H69" s="110"/>
      <c r="I69" s="110"/>
      <c r="J69" s="110"/>
      <c r="K69" s="110"/>
      <c r="L69" s="110"/>
    </row>
    <row r="70" spans="2:12">
      <c r="B70" s="110"/>
      <c r="C70" s="110"/>
      <c r="D70" s="265"/>
      <c r="E70" s="110"/>
      <c r="F70" s="110"/>
      <c r="G70" s="110"/>
      <c r="H70" s="110"/>
      <c r="I70" s="110"/>
      <c r="J70" s="110"/>
      <c r="K70" s="110"/>
      <c r="L70" s="110"/>
    </row>
    <row r="71" spans="2:12">
      <c r="B71" s="110"/>
      <c r="C71" s="110"/>
      <c r="D71" s="265"/>
      <c r="E71" s="110"/>
      <c r="F71" s="110"/>
      <c r="G71" s="110"/>
      <c r="H71" s="110"/>
      <c r="I71" s="110"/>
      <c r="J71" s="110"/>
      <c r="K71" s="110"/>
      <c r="L71" s="110"/>
    </row>
    <row r="72" spans="2:12">
      <c r="B72" s="110"/>
      <c r="C72" s="110"/>
      <c r="D72" s="265"/>
      <c r="E72" s="110"/>
      <c r="F72" s="110"/>
      <c r="G72" s="110"/>
      <c r="H72" s="110"/>
      <c r="I72" s="110"/>
      <c r="J72" s="110"/>
      <c r="K72" s="110"/>
      <c r="L72" s="110"/>
    </row>
    <row r="73" spans="2:12">
      <c r="B73" s="110"/>
      <c r="C73" s="110"/>
      <c r="D73" s="265"/>
      <c r="E73" s="110"/>
      <c r="F73" s="110"/>
      <c r="G73" s="110"/>
      <c r="H73" s="110"/>
      <c r="I73" s="110"/>
      <c r="J73" s="110"/>
      <c r="K73" s="110"/>
      <c r="L73" s="110"/>
    </row>
    <row r="74" spans="2:12">
      <c r="B74" s="110"/>
      <c r="C74" s="110"/>
      <c r="D74" s="265"/>
      <c r="E74" s="110"/>
      <c r="F74" s="110"/>
      <c r="G74" s="110"/>
      <c r="H74" s="110"/>
      <c r="I74" s="110"/>
      <c r="J74" s="110"/>
      <c r="K74" s="110"/>
      <c r="L74" s="110"/>
    </row>
    <row r="75" spans="2:12">
      <c r="B75" s="110"/>
      <c r="C75" s="110"/>
      <c r="D75" s="265"/>
      <c r="E75" s="110"/>
      <c r="F75" s="110"/>
      <c r="G75" s="110"/>
      <c r="H75" s="110"/>
      <c r="I75" s="110"/>
      <c r="J75" s="110"/>
      <c r="K75" s="110"/>
      <c r="L75" s="110"/>
    </row>
    <row r="76" spans="2:12">
      <c r="B76" s="110"/>
      <c r="C76" s="110"/>
      <c r="D76" s="265"/>
      <c r="E76" s="110"/>
      <c r="F76" s="110"/>
      <c r="G76" s="110"/>
      <c r="H76" s="110"/>
      <c r="I76" s="110"/>
      <c r="J76" s="110"/>
      <c r="K76" s="110"/>
      <c r="L76" s="110"/>
    </row>
    <row r="77" spans="2:12">
      <c r="B77" s="110"/>
      <c r="C77" s="110"/>
      <c r="D77" s="265"/>
      <c r="E77" s="110"/>
      <c r="F77" s="110"/>
      <c r="G77" s="110"/>
      <c r="H77" s="110"/>
      <c r="I77" s="110"/>
      <c r="J77" s="110"/>
      <c r="K77" s="110"/>
      <c r="L77" s="110"/>
    </row>
    <row r="78" spans="2:12">
      <c r="B78" s="110"/>
      <c r="C78" s="110"/>
      <c r="D78" s="265"/>
      <c r="E78" s="110"/>
      <c r="F78" s="110"/>
      <c r="G78" s="110"/>
      <c r="H78" s="110"/>
      <c r="I78" s="110"/>
      <c r="J78" s="110"/>
      <c r="K78" s="110"/>
      <c r="L78" s="110"/>
    </row>
    <row r="79" spans="2:12">
      <c r="B79" s="110"/>
      <c r="C79" s="110"/>
      <c r="D79" s="265"/>
      <c r="E79" s="110"/>
      <c r="F79" s="110"/>
      <c r="G79" s="110"/>
      <c r="H79" s="110"/>
      <c r="I79" s="110"/>
      <c r="J79" s="110"/>
      <c r="K79" s="110"/>
      <c r="L79" s="110"/>
    </row>
    <row r="80" spans="2:12">
      <c r="B80" s="110"/>
      <c r="C80" s="110"/>
      <c r="D80" s="265"/>
      <c r="E80" s="110"/>
      <c r="F80" s="110"/>
      <c r="G80" s="110"/>
      <c r="H80" s="110"/>
      <c r="I80" s="110"/>
      <c r="J80" s="110"/>
      <c r="K80" s="110"/>
      <c r="L80" s="110"/>
    </row>
    <row r="81" spans="2:12">
      <c r="B81" s="110"/>
      <c r="C81" s="110"/>
      <c r="D81" s="265"/>
      <c r="E81" s="110"/>
      <c r="F81" s="110"/>
      <c r="G81" s="110"/>
      <c r="H81" s="110"/>
      <c r="I81" s="110"/>
      <c r="J81" s="110"/>
      <c r="K81" s="110"/>
      <c r="L81" s="110"/>
    </row>
    <row r="82" spans="2:12">
      <c r="B82" s="110"/>
      <c r="C82" s="110"/>
      <c r="D82" s="265"/>
      <c r="E82" s="110"/>
      <c r="F82" s="110"/>
      <c r="G82" s="110"/>
      <c r="H82" s="110"/>
      <c r="I82" s="110"/>
      <c r="J82" s="110"/>
      <c r="K82" s="110"/>
      <c r="L82" s="110"/>
    </row>
    <row r="83" spans="2:12">
      <c r="B83" s="110"/>
      <c r="C83" s="110"/>
      <c r="D83" s="265"/>
      <c r="E83" s="110"/>
      <c r="F83" s="110"/>
      <c r="G83" s="110"/>
      <c r="H83" s="110"/>
      <c r="I83" s="110"/>
      <c r="J83" s="110"/>
      <c r="K83" s="110"/>
      <c r="L83" s="110"/>
    </row>
    <row r="84" spans="2:12">
      <c r="B84" s="110"/>
      <c r="C84" s="110"/>
      <c r="D84" s="265"/>
      <c r="E84" s="110"/>
      <c r="F84" s="110"/>
      <c r="G84" s="110"/>
      <c r="H84" s="110"/>
      <c r="I84" s="110"/>
      <c r="J84" s="110"/>
      <c r="K84" s="110"/>
      <c r="L84" s="110"/>
    </row>
    <row r="85" spans="2:12">
      <c r="B85" s="110"/>
      <c r="C85" s="110"/>
      <c r="D85" s="265"/>
      <c r="E85" s="110"/>
      <c r="F85" s="110"/>
      <c r="G85" s="110"/>
      <c r="H85" s="110"/>
      <c r="I85" s="110"/>
      <c r="J85" s="110"/>
      <c r="K85" s="110"/>
      <c r="L85" s="110"/>
    </row>
    <row r="86" spans="2:12">
      <c r="B86" s="110"/>
      <c r="C86" s="110"/>
      <c r="D86" s="265"/>
      <c r="E86" s="110"/>
      <c r="F86" s="110"/>
      <c r="G86" s="110"/>
      <c r="H86" s="110"/>
      <c r="I86" s="110"/>
      <c r="J86" s="110"/>
      <c r="K86" s="110"/>
      <c r="L86" s="110"/>
    </row>
    <row r="87" spans="2:12">
      <c r="B87" s="110"/>
      <c r="C87" s="110"/>
      <c r="D87" s="265"/>
      <c r="E87" s="110"/>
      <c r="F87" s="110"/>
      <c r="G87" s="110"/>
      <c r="H87" s="110"/>
      <c r="I87" s="110"/>
      <c r="J87" s="110"/>
      <c r="K87" s="110"/>
      <c r="L87" s="110"/>
    </row>
    <row r="88" spans="2:12">
      <c r="B88" s="110"/>
      <c r="C88" s="110"/>
      <c r="D88" s="265"/>
      <c r="E88" s="110"/>
      <c r="F88" s="110"/>
      <c r="G88" s="110"/>
      <c r="H88" s="110"/>
      <c r="I88" s="110"/>
      <c r="J88" s="110"/>
      <c r="K88" s="110"/>
      <c r="L88" s="110"/>
    </row>
    <row r="89" spans="2:12">
      <c r="B89" s="110"/>
      <c r="C89" s="110"/>
      <c r="D89" s="265"/>
      <c r="E89" s="110"/>
      <c r="F89" s="110"/>
      <c r="G89" s="110"/>
      <c r="H89" s="110"/>
      <c r="I89" s="110"/>
      <c r="J89" s="110"/>
      <c r="K89" s="110"/>
      <c r="L89" s="110"/>
    </row>
    <row r="90" spans="2:12">
      <c r="B90" s="110"/>
      <c r="C90" s="110"/>
      <c r="D90" s="265"/>
      <c r="E90" s="110"/>
      <c r="F90" s="110"/>
      <c r="G90" s="110"/>
      <c r="H90" s="110"/>
      <c r="I90" s="110"/>
      <c r="J90" s="110"/>
      <c r="K90" s="110"/>
      <c r="L90" s="110"/>
    </row>
    <row r="91" spans="2:12">
      <c r="B91" s="110"/>
      <c r="C91" s="110"/>
      <c r="D91" s="265"/>
      <c r="E91" s="110"/>
      <c r="F91" s="110"/>
      <c r="G91" s="110"/>
      <c r="H91" s="110"/>
      <c r="I91" s="110"/>
      <c r="J91" s="110"/>
      <c r="K91" s="110"/>
      <c r="L91" s="110"/>
    </row>
    <row r="92" spans="2:12">
      <c r="B92" s="110"/>
      <c r="C92" s="110"/>
      <c r="D92" s="265"/>
      <c r="E92" s="110"/>
      <c r="F92" s="110"/>
      <c r="G92" s="110"/>
      <c r="H92" s="110"/>
      <c r="I92" s="110"/>
      <c r="J92" s="110"/>
      <c r="K92" s="110"/>
      <c r="L92" s="110"/>
    </row>
    <row r="93" spans="2:12">
      <c r="B93" s="110"/>
      <c r="C93" s="110"/>
      <c r="D93" s="265"/>
      <c r="E93" s="110"/>
      <c r="F93" s="110"/>
      <c r="G93" s="110"/>
      <c r="H93" s="110"/>
      <c r="I93" s="110"/>
      <c r="J93" s="110"/>
      <c r="K93" s="110"/>
      <c r="L93" s="110"/>
    </row>
    <row r="94" spans="2:12">
      <c r="B94" s="110"/>
      <c r="C94" s="110"/>
      <c r="D94" s="265"/>
      <c r="E94" s="110"/>
      <c r="F94" s="110"/>
      <c r="G94" s="110"/>
      <c r="H94" s="110"/>
      <c r="I94" s="110"/>
      <c r="J94" s="110"/>
      <c r="K94" s="110"/>
      <c r="L94" s="110"/>
    </row>
    <row r="95" spans="2:12">
      <c r="B95" s="110"/>
      <c r="C95" s="110"/>
      <c r="D95" s="265"/>
      <c r="E95" s="110"/>
      <c r="F95" s="110"/>
      <c r="G95" s="110"/>
      <c r="H95" s="110"/>
      <c r="I95" s="110"/>
      <c r="J95" s="110"/>
      <c r="K95" s="110"/>
      <c r="L95" s="110"/>
    </row>
    <row r="96" spans="2:12">
      <c r="B96" s="110"/>
      <c r="C96" s="110"/>
      <c r="D96" s="265"/>
      <c r="E96" s="110"/>
      <c r="F96" s="110"/>
      <c r="G96" s="110"/>
      <c r="H96" s="110"/>
      <c r="I96" s="110"/>
      <c r="J96" s="110"/>
      <c r="K96" s="110"/>
      <c r="L96" s="110"/>
    </row>
    <row r="97" spans="2:12">
      <c r="B97" s="110"/>
      <c r="C97" s="110"/>
      <c r="D97" s="265"/>
      <c r="E97" s="110"/>
      <c r="F97" s="110"/>
      <c r="G97" s="110"/>
      <c r="H97" s="110"/>
      <c r="I97" s="110"/>
      <c r="J97" s="110"/>
      <c r="K97" s="110"/>
      <c r="L97" s="110"/>
    </row>
    <row r="98" spans="2:12">
      <c r="B98" s="110"/>
      <c r="C98" s="110"/>
      <c r="D98" s="265"/>
      <c r="E98" s="110"/>
      <c r="F98" s="110"/>
      <c r="G98" s="110"/>
      <c r="H98" s="110"/>
      <c r="I98" s="110"/>
      <c r="J98" s="110"/>
      <c r="K98" s="110"/>
      <c r="L98" s="110"/>
    </row>
    <row r="99" spans="2:12">
      <c r="B99" s="110"/>
      <c r="C99" s="110"/>
      <c r="D99" s="265"/>
      <c r="E99" s="110"/>
      <c r="F99" s="110"/>
      <c r="G99" s="110"/>
      <c r="H99" s="110"/>
      <c r="I99" s="110"/>
      <c r="J99" s="110"/>
      <c r="K99" s="110"/>
      <c r="L99" s="110"/>
    </row>
    <row r="100" spans="2:12">
      <c r="B100" s="110"/>
      <c r="C100" s="110"/>
      <c r="D100" s="265"/>
      <c r="E100" s="110"/>
      <c r="F100" s="110"/>
      <c r="G100" s="110"/>
      <c r="H100" s="110"/>
      <c r="I100" s="110"/>
      <c r="J100" s="110"/>
      <c r="K100" s="110"/>
      <c r="L100" s="110"/>
    </row>
    <row r="101" spans="2:12">
      <c r="B101" s="110"/>
      <c r="C101" s="110"/>
      <c r="D101" s="265"/>
      <c r="E101" s="110"/>
      <c r="F101" s="110"/>
      <c r="G101" s="110"/>
      <c r="H101" s="110"/>
      <c r="I101" s="110"/>
      <c r="J101" s="110"/>
      <c r="K101" s="110"/>
      <c r="L101" s="110"/>
    </row>
    <row r="102" spans="2:12">
      <c r="B102" s="110"/>
      <c r="C102" s="110"/>
      <c r="D102" s="265"/>
      <c r="E102" s="110"/>
      <c r="F102" s="110"/>
      <c r="G102" s="110"/>
      <c r="H102" s="110"/>
      <c r="I102" s="110"/>
      <c r="J102" s="110"/>
      <c r="K102" s="110"/>
      <c r="L102" s="110"/>
    </row>
    <row r="103" spans="2:12">
      <c r="B103" s="110"/>
      <c r="C103" s="110"/>
      <c r="D103" s="265"/>
      <c r="E103" s="110"/>
      <c r="F103" s="110"/>
      <c r="G103" s="110"/>
      <c r="H103" s="110"/>
      <c r="I103" s="110"/>
      <c r="J103" s="110"/>
      <c r="K103" s="110"/>
      <c r="L103" s="110"/>
    </row>
    <row r="104" spans="2:12">
      <c r="B104" s="110"/>
      <c r="C104" s="110"/>
      <c r="D104" s="265"/>
      <c r="E104" s="110"/>
      <c r="F104" s="110"/>
      <c r="G104" s="110"/>
      <c r="H104" s="110"/>
      <c r="I104" s="110"/>
      <c r="J104" s="110"/>
      <c r="K104" s="110"/>
      <c r="L104" s="110"/>
    </row>
    <row r="105" spans="2:12">
      <c r="B105" s="110"/>
      <c r="C105" s="110"/>
      <c r="D105" s="265"/>
      <c r="E105" s="110"/>
      <c r="F105" s="110"/>
      <c r="G105" s="110"/>
      <c r="H105" s="110"/>
      <c r="I105" s="110"/>
      <c r="J105" s="110"/>
      <c r="K105" s="110"/>
      <c r="L105" s="110"/>
    </row>
    <row r="106" spans="2:12">
      <c r="B106" s="110"/>
      <c r="C106" s="110"/>
      <c r="D106" s="265"/>
      <c r="E106" s="110"/>
      <c r="F106" s="110"/>
      <c r="G106" s="110"/>
      <c r="H106" s="110"/>
      <c r="I106" s="110"/>
      <c r="J106" s="110"/>
      <c r="K106" s="110"/>
      <c r="L106" s="110"/>
    </row>
    <row r="107" spans="2:12">
      <c r="B107" s="110"/>
      <c r="C107" s="110"/>
      <c r="D107" s="265"/>
      <c r="E107" s="110"/>
      <c r="F107" s="110"/>
      <c r="G107" s="110"/>
      <c r="H107" s="110"/>
      <c r="I107" s="110"/>
      <c r="J107" s="110"/>
      <c r="K107" s="110"/>
      <c r="L107" s="110"/>
    </row>
    <row r="108" spans="2:12">
      <c r="B108" s="110"/>
      <c r="C108" s="110"/>
      <c r="D108" s="265"/>
      <c r="E108" s="110"/>
      <c r="F108" s="110"/>
      <c r="G108" s="110"/>
      <c r="H108" s="110"/>
      <c r="I108" s="110"/>
      <c r="J108" s="110"/>
      <c r="K108" s="110"/>
      <c r="L108" s="110"/>
    </row>
    <row r="109" spans="2:12">
      <c r="B109" s="110"/>
      <c r="C109" s="110"/>
      <c r="D109" s="265"/>
      <c r="E109" s="110"/>
      <c r="F109" s="110"/>
      <c r="G109" s="110"/>
      <c r="H109" s="110"/>
      <c r="I109" s="110"/>
      <c r="J109" s="110"/>
      <c r="K109" s="110"/>
      <c r="L109" s="110"/>
    </row>
    <row r="110" spans="2:12">
      <c r="B110" s="110"/>
      <c r="C110" s="110"/>
      <c r="D110" s="265"/>
      <c r="E110" s="110"/>
      <c r="F110" s="110"/>
      <c r="G110" s="110"/>
      <c r="H110" s="110"/>
      <c r="I110" s="110"/>
      <c r="J110" s="110"/>
      <c r="K110" s="110"/>
      <c r="L110" s="110"/>
    </row>
    <row r="111" spans="2:12">
      <c r="B111" s="110"/>
      <c r="C111" s="110"/>
      <c r="D111" s="265"/>
      <c r="E111" s="110"/>
      <c r="F111" s="110"/>
      <c r="G111" s="110"/>
      <c r="H111" s="110"/>
      <c r="I111" s="110"/>
      <c r="J111" s="110"/>
      <c r="K111" s="110"/>
      <c r="L111" s="110"/>
    </row>
    <row r="112" spans="2:12">
      <c r="B112" s="110"/>
      <c r="C112" s="110"/>
      <c r="D112" s="265"/>
      <c r="E112" s="110"/>
      <c r="F112" s="110"/>
      <c r="G112" s="110"/>
      <c r="H112" s="110"/>
      <c r="I112" s="110"/>
      <c r="J112" s="110"/>
      <c r="K112" s="110"/>
      <c r="L112" s="110"/>
    </row>
    <row r="113" spans="2:12">
      <c r="B113" s="110"/>
      <c r="C113" s="110"/>
      <c r="D113" s="265"/>
      <c r="E113" s="110"/>
      <c r="F113" s="110"/>
      <c r="G113" s="110"/>
      <c r="H113" s="110"/>
      <c r="I113" s="110"/>
      <c r="J113" s="110"/>
      <c r="K113" s="110"/>
      <c r="L113" s="110"/>
    </row>
    <row r="114" spans="2:12">
      <c r="B114" s="110"/>
      <c r="C114" s="110"/>
      <c r="D114" s="265"/>
      <c r="E114" s="110"/>
      <c r="F114" s="110"/>
      <c r="G114" s="110"/>
      <c r="H114" s="110"/>
      <c r="I114" s="110"/>
      <c r="J114" s="110"/>
      <c r="K114" s="110"/>
      <c r="L114" s="110"/>
    </row>
    <row r="115" spans="2:12">
      <c r="B115" s="110"/>
      <c r="C115" s="110"/>
      <c r="D115" s="265"/>
      <c r="E115" s="110"/>
      <c r="F115" s="110"/>
      <c r="G115" s="110"/>
      <c r="H115" s="110"/>
      <c r="I115" s="110"/>
      <c r="J115" s="110"/>
      <c r="K115" s="110"/>
      <c r="L115" s="110"/>
    </row>
    <row r="116" spans="2:12">
      <c r="B116" s="110"/>
      <c r="C116" s="110"/>
      <c r="D116" s="265"/>
      <c r="E116" s="110"/>
      <c r="F116" s="110"/>
      <c r="G116" s="110"/>
      <c r="H116" s="110"/>
      <c r="I116" s="110"/>
      <c r="J116" s="110"/>
      <c r="K116" s="110"/>
      <c r="L116" s="110"/>
    </row>
    <row r="117" spans="2:12">
      <c r="B117" s="110"/>
      <c r="C117" s="110"/>
      <c r="D117" s="265"/>
      <c r="E117" s="110"/>
      <c r="F117" s="110"/>
      <c r="G117" s="110"/>
      <c r="H117" s="110"/>
      <c r="I117" s="110"/>
      <c r="J117" s="110"/>
      <c r="K117" s="110"/>
      <c r="L117" s="110"/>
    </row>
    <row r="118" spans="2:12">
      <c r="B118" s="110"/>
      <c r="C118" s="110"/>
      <c r="D118" s="265"/>
      <c r="E118" s="110"/>
      <c r="F118" s="110"/>
      <c r="G118" s="110"/>
      <c r="H118" s="110"/>
      <c r="I118" s="110"/>
      <c r="J118" s="110"/>
      <c r="K118" s="110"/>
      <c r="L118" s="110"/>
    </row>
    <row r="119" spans="2:12">
      <c r="B119" s="110"/>
      <c r="C119" s="110"/>
      <c r="D119" s="265"/>
      <c r="E119" s="110"/>
      <c r="F119" s="110"/>
      <c r="G119" s="110"/>
      <c r="H119" s="110"/>
      <c r="I119" s="110"/>
      <c r="J119" s="110"/>
      <c r="K119" s="110"/>
      <c r="L119" s="110"/>
    </row>
    <row r="120" spans="2:12">
      <c r="B120" s="110"/>
      <c r="C120" s="110"/>
      <c r="D120" s="265"/>
      <c r="E120" s="110"/>
      <c r="F120" s="110"/>
      <c r="G120" s="110"/>
      <c r="H120" s="110"/>
      <c r="I120" s="110"/>
      <c r="J120" s="110"/>
      <c r="K120" s="110"/>
      <c r="L120" s="110"/>
    </row>
    <row r="121" spans="2:12">
      <c r="B121" s="110"/>
      <c r="C121" s="110"/>
      <c r="D121" s="265"/>
      <c r="E121" s="110"/>
      <c r="F121" s="110"/>
      <c r="G121" s="110"/>
      <c r="H121" s="110"/>
      <c r="I121" s="110"/>
      <c r="J121" s="110"/>
      <c r="K121" s="110"/>
      <c r="L121" s="110"/>
    </row>
    <row r="122" spans="2:12">
      <c r="B122" s="110"/>
      <c r="C122" s="110"/>
      <c r="D122" s="265"/>
      <c r="E122" s="110"/>
      <c r="F122" s="110"/>
      <c r="G122" s="110"/>
      <c r="H122" s="110"/>
      <c r="I122" s="110"/>
      <c r="J122" s="110"/>
      <c r="K122" s="110"/>
      <c r="L122" s="110"/>
    </row>
    <row r="123" spans="2:12">
      <c r="B123" s="110"/>
      <c r="C123" s="110"/>
      <c r="D123" s="265"/>
      <c r="E123" s="110"/>
      <c r="F123" s="110"/>
      <c r="G123" s="110"/>
      <c r="H123" s="110"/>
      <c r="I123" s="110"/>
      <c r="J123" s="110"/>
      <c r="K123" s="110"/>
      <c r="L123" s="110"/>
    </row>
    <row r="124" spans="2:12">
      <c r="B124" s="110"/>
      <c r="C124" s="110"/>
      <c r="D124" s="265"/>
      <c r="E124" s="110"/>
      <c r="F124" s="110"/>
      <c r="G124" s="110"/>
      <c r="H124" s="110"/>
      <c r="I124" s="110"/>
      <c r="J124" s="110"/>
      <c r="K124" s="110"/>
      <c r="L124" s="110"/>
    </row>
    <row r="125" spans="2:12">
      <c r="B125" s="110"/>
      <c r="C125" s="110"/>
      <c r="D125" s="265"/>
      <c r="E125" s="110"/>
      <c r="F125" s="110"/>
      <c r="G125" s="110"/>
      <c r="H125" s="110"/>
      <c r="I125" s="110"/>
      <c r="J125" s="110"/>
      <c r="K125" s="110"/>
      <c r="L125" s="110"/>
    </row>
    <row r="126" spans="2:12">
      <c r="B126" s="110"/>
      <c r="C126" s="110"/>
      <c r="D126" s="265"/>
      <c r="E126" s="110"/>
      <c r="F126" s="110"/>
      <c r="G126" s="110"/>
      <c r="H126" s="110"/>
      <c r="I126" s="110"/>
      <c r="J126" s="110"/>
      <c r="K126" s="110"/>
      <c r="L126" s="110"/>
    </row>
    <row r="127" spans="2:12">
      <c r="B127" s="110"/>
      <c r="C127" s="110"/>
      <c r="D127" s="265"/>
      <c r="E127" s="110"/>
      <c r="F127" s="110"/>
      <c r="G127" s="110"/>
      <c r="H127" s="110"/>
      <c r="I127" s="110"/>
      <c r="J127" s="110"/>
      <c r="K127" s="110"/>
      <c r="L127" s="110"/>
    </row>
    <row r="128" spans="2:12">
      <c r="B128" s="110"/>
      <c r="C128" s="110"/>
      <c r="D128" s="265"/>
      <c r="E128" s="110"/>
      <c r="F128" s="110"/>
      <c r="G128" s="110"/>
      <c r="H128" s="110"/>
      <c r="I128" s="110"/>
      <c r="J128" s="110"/>
      <c r="K128" s="110"/>
      <c r="L128" s="110"/>
    </row>
    <row r="129" spans="2:12">
      <c r="B129" s="110"/>
      <c r="C129" s="110"/>
      <c r="D129" s="265"/>
      <c r="E129" s="110"/>
      <c r="F129" s="110"/>
      <c r="G129" s="110"/>
      <c r="H129" s="110"/>
      <c r="I129" s="110"/>
      <c r="J129" s="110"/>
      <c r="K129" s="110"/>
      <c r="L129" s="110"/>
    </row>
    <row r="130" spans="2:12">
      <c r="B130" s="110"/>
      <c r="C130" s="110"/>
      <c r="D130" s="265"/>
      <c r="E130" s="110"/>
      <c r="F130" s="110"/>
      <c r="G130" s="110"/>
      <c r="H130" s="110"/>
      <c r="I130" s="110"/>
      <c r="J130" s="110"/>
      <c r="K130" s="110"/>
      <c r="L130" s="110"/>
    </row>
    <row r="131" spans="2:12">
      <c r="B131" s="110"/>
      <c r="C131" s="110"/>
      <c r="D131" s="265"/>
      <c r="E131" s="110"/>
      <c r="F131" s="110"/>
      <c r="G131" s="110"/>
      <c r="H131" s="110"/>
      <c r="I131" s="110"/>
      <c r="J131" s="110"/>
      <c r="K131" s="110"/>
      <c r="L131" s="110"/>
    </row>
    <row r="132" spans="2:12">
      <c r="B132" s="110"/>
      <c r="C132" s="110"/>
      <c r="D132" s="265"/>
      <c r="E132" s="110"/>
      <c r="F132" s="110"/>
      <c r="G132" s="110"/>
      <c r="H132" s="110"/>
      <c r="I132" s="110"/>
      <c r="J132" s="110"/>
      <c r="K132" s="110"/>
      <c r="L132" s="110"/>
    </row>
    <row r="133" spans="2:12">
      <c r="B133" s="110"/>
      <c r="C133" s="110"/>
      <c r="D133" s="265"/>
      <c r="E133" s="110"/>
      <c r="F133" s="110"/>
      <c r="G133" s="110"/>
      <c r="H133" s="110"/>
      <c r="I133" s="110"/>
      <c r="J133" s="110"/>
      <c r="K133" s="110"/>
      <c r="L133" s="110"/>
    </row>
    <row r="134" spans="2:12">
      <c r="B134" s="110"/>
      <c r="C134" s="110"/>
      <c r="D134" s="265"/>
      <c r="E134" s="110"/>
      <c r="F134" s="110"/>
      <c r="G134" s="110"/>
      <c r="H134" s="110"/>
      <c r="I134" s="110"/>
      <c r="J134" s="110"/>
      <c r="K134" s="110"/>
      <c r="L134" s="110"/>
    </row>
    <row r="135" spans="2:12">
      <c r="B135" s="110"/>
      <c r="C135" s="110"/>
      <c r="D135" s="265"/>
      <c r="E135" s="110"/>
      <c r="F135" s="110"/>
      <c r="G135" s="110"/>
      <c r="H135" s="110"/>
      <c r="I135" s="110"/>
      <c r="J135" s="110"/>
      <c r="K135" s="110"/>
      <c r="L135" s="110"/>
    </row>
    <row r="136" spans="2:12">
      <c r="B136" s="110"/>
      <c r="C136" s="110"/>
      <c r="D136" s="265"/>
      <c r="E136" s="110"/>
      <c r="F136" s="110"/>
      <c r="G136" s="110"/>
      <c r="H136" s="110"/>
      <c r="I136" s="110"/>
      <c r="J136" s="110"/>
      <c r="K136" s="110"/>
      <c r="L136" s="110"/>
    </row>
    <row r="137" spans="2:12">
      <c r="B137" s="110"/>
      <c r="C137" s="110"/>
      <c r="D137" s="265"/>
      <c r="E137" s="110"/>
      <c r="F137" s="110"/>
      <c r="G137" s="110"/>
      <c r="H137" s="110"/>
      <c r="I137" s="110"/>
      <c r="J137" s="110"/>
      <c r="K137" s="110"/>
      <c r="L137" s="110"/>
    </row>
    <row r="138" spans="2:12">
      <c r="B138" s="110"/>
      <c r="C138" s="110"/>
      <c r="D138" s="265"/>
      <c r="E138" s="110"/>
      <c r="F138" s="110"/>
      <c r="G138" s="110"/>
      <c r="H138" s="110"/>
      <c r="I138" s="110"/>
      <c r="J138" s="110"/>
      <c r="K138" s="110"/>
      <c r="L138" s="110"/>
    </row>
    <row r="139" spans="2:12">
      <c r="B139" s="110"/>
      <c r="C139" s="110"/>
      <c r="D139" s="265"/>
      <c r="E139" s="110"/>
      <c r="F139" s="110"/>
      <c r="G139" s="110"/>
      <c r="H139" s="110"/>
      <c r="I139" s="110"/>
      <c r="J139" s="110"/>
      <c r="K139" s="110"/>
      <c r="L139" s="110"/>
    </row>
    <row r="140" spans="2:12">
      <c r="B140" s="110"/>
      <c r="C140" s="110"/>
      <c r="D140" s="265"/>
      <c r="E140" s="110"/>
      <c r="F140" s="110"/>
      <c r="G140" s="110"/>
      <c r="H140" s="110"/>
      <c r="I140" s="110"/>
      <c r="J140" s="110"/>
      <c r="K140" s="110"/>
      <c r="L140" s="110"/>
    </row>
    <row r="141" spans="2:12">
      <c r="B141" s="110"/>
      <c r="C141" s="110"/>
      <c r="D141" s="265"/>
      <c r="E141" s="110"/>
      <c r="F141" s="110"/>
      <c r="G141" s="110"/>
      <c r="H141" s="110"/>
      <c r="I141" s="110"/>
      <c r="J141" s="110"/>
      <c r="K141" s="110"/>
      <c r="L141" s="110"/>
    </row>
    <row r="142" spans="2:12">
      <c r="B142" s="110"/>
      <c r="C142" s="110"/>
      <c r="D142" s="265"/>
      <c r="E142" s="110"/>
      <c r="F142" s="110"/>
      <c r="G142" s="110"/>
      <c r="H142" s="110"/>
      <c r="I142" s="110"/>
      <c r="J142" s="110"/>
      <c r="K142" s="110"/>
      <c r="L142" s="110"/>
    </row>
    <row r="143" spans="2:12">
      <c r="B143" s="110"/>
      <c r="C143" s="110"/>
      <c r="D143" s="265"/>
      <c r="E143" s="110"/>
      <c r="F143" s="110"/>
      <c r="G143" s="110"/>
      <c r="H143" s="110"/>
      <c r="I143" s="110"/>
      <c r="J143" s="110"/>
      <c r="K143" s="110"/>
      <c r="L143" s="110"/>
    </row>
    <row r="144" spans="2:12">
      <c r="B144" s="110"/>
      <c r="C144" s="110"/>
      <c r="D144" s="265"/>
      <c r="E144" s="110"/>
      <c r="F144" s="110"/>
      <c r="G144" s="110"/>
      <c r="H144" s="110"/>
      <c r="I144" s="110"/>
      <c r="J144" s="110"/>
      <c r="K144" s="110"/>
      <c r="L144" s="110"/>
    </row>
    <row r="145" spans="2:12">
      <c r="B145" s="110"/>
      <c r="C145" s="110"/>
      <c r="D145" s="265"/>
      <c r="E145" s="110"/>
      <c r="F145" s="110"/>
      <c r="G145" s="110"/>
      <c r="H145" s="110"/>
      <c r="I145" s="110"/>
      <c r="J145" s="110"/>
      <c r="K145" s="110"/>
      <c r="L145" s="110"/>
    </row>
    <row r="146" spans="2:12">
      <c r="B146" s="110"/>
      <c r="C146" s="110"/>
      <c r="D146" s="265"/>
      <c r="E146" s="110"/>
      <c r="F146" s="110"/>
      <c r="G146" s="110"/>
      <c r="H146" s="110"/>
      <c r="I146" s="110"/>
      <c r="J146" s="110"/>
      <c r="K146" s="110"/>
      <c r="L146" s="110"/>
    </row>
    <row r="147" spans="2:12">
      <c r="B147" s="110"/>
      <c r="C147" s="110"/>
      <c r="D147" s="265"/>
      <c r="E147" s="110"/>
      <c r="F147" s="110"/>
      <c r="G147" s="110"/>
      <c r="H147" s="110"/>
      <c r="I147" s="110"/>
      <c r="J147" s="110"/>
      <c r="K147" s="110"/>
      <c r="L147" s="110"/>
    </row>
    <row r="148" spans="2:12">
      <c r="B148" s="110"/>
      <c r="C148" s="110"/>
      <c r="D148" s="265"/>
      <c r="E148" s="110"/>
      <c r="F148" s="110"/>
      <c r="G148" s="110"/>
      <c r="H148" s="110"/>
      <c r="I148" s="110"/>
      <c r="J148" s="110"/>
      <c r="K148" s="110"/>
      <c r="L148" s="110"/>
    </row>
    <row r="149" spans="2:12">
      <c r="B149" s="110"/>
      <c r="C149" s="110"/>
      <c r="D149" s="265"/>
      <c r="E149" s="110"/>
      <c r="F149" s="110"/>
      <c r="G149" s="110"/>
      <c r="H149" s="110"/>
      <c r="I149" s="110"/>
      <c r="J149" s="110"/>
      <c r="K149" s="110"/>
      <c r="L149" s="110"/>
    </row>
    <row r="150" spans="2:12">
      <c r="B150" s="110"/>
      <c r="C150" s="110"/>
      <c r="D150" s="265"/>
      <c r="E150" s="110"/>
      <c r="F150" s="110"/>
      <c r="G150" s="110"/>
      <c r="H150" s="110"/>
      <c r="I150" s="110"/>
      <c r="J150" s="110"/>
      <c r="K150" s="110"/>
      <c r="L150" s="110"/>
    </row>
    <row r="151" spans="2:12">
      <c r="B151" s="110"/>
      <c r="C151" s="110"/>
      <c r="D151" s="265"/>
      <c r="E151" s="110"/>
      <c r="F151" s="110"/>
      <c r="G151" s="110"/>
      <c r="H151" s="110"/>
      <c r="I151" s="110"/>
      <c r="J151" s="110"/>
      <c r="K151" s="110"/>
      <c r="L151" s="110"/>
    </row>
    <row r="152" spans="2:12">
      <c r="B152" s="110"/>
      <c r="C152" s="110"/>
      <c r="D152" s="265"/>
      <c r="E152" s="110"/>
      <c r="F152" s="110"/>
      <c r="G152" s="110"/>
      <c r="H152" s="110"/>
      <c r="I152" s="110"/>
      <c r="J152" s="110"/>
      <c r="K152" s="110"/>
      <c r="L152" s="110"/>
    </row>
    <row r="153" spans="2:12">
      <c r="B153" s="110"/>
      <c r="C153" s="110"/>
      <c r="D153" s="265"/>
      <c r="E153" s="110"/>
      <c r="F153" s="110"/>
      <c r="G153" s="110"/>
      <c r="H153" s="110"/>
      <c r="I153" s="110"/>
      <c r="J153" s="110"/>
      <c r="K153" s="110"/>
      <c r="L153" s="110"/>
    </row>
    <row r="154" spans="2:12">
      <c r="B154" s="110"/>
      <c r="C154" s="110"/>
      <c r="D154" s="265"/>
      <c r="E154" s="110"/>
      <c r="F154" s="110"/>
      <c r="G154" s="110"/>
      <c r="H154" s="110"/>
      <c r="I154" s="110"/>
      <c r="J154" s="110"/>
      <c r="K154" s="110"/>
      <c r="L154" s="110"/>
    </row>
    <row r="155" spans="2:12">
      <c r="B155" s="110"/>
      <c r="C155" s="110"/>
      <c r="D155" s="265"/>
      <c r="E155" s="110"/>
      <c r="F155" s="110"/>
      <c r="G155" s="110"/>
      <c r="H155" s="110"/>
      <c r="I155" s="110"/>
      <c r="J155" s="110"/>
      <c r="K155" s="110"/>
      <c r="L155" s="110"/>
    </row>
    <row r="156" spans="2:12">
      <c r="B156" s="110"/>
      <c r="C156" s="110"/>
      <c r="D156" s="265"/>
      <c r="E156" s="110"/>
      <c r="F156" s="110"/>
      <c r="G156" s="110"/>
      <c r="H156" s="110"/>
      <c r="I156" s="110"/>
      <c r="J156" s="110"/>
      <c r="K156" s="110"/>
      <c r="L156" s="110"/>
    </row>
    <row r="157" spans="2:12">
      <c r="B157" s="110"/>
      <c r="C157" s="110"/>
      <c r="D157" s="265"/>
      <c r="E157" s="110"/>
      <c r="F157" s="110"/>
      <c r="G157" s="110"/>
      <c r="H157" s="110"/>
      <c r="I157" s="110"/>
      <c r="J157" s="110"/>
      <c r="K157" s="110"/>
      <c r="L157" s="110"/>
    </row>
    <row r="158" spans="2:12">
      <c r="B158" s="110"/>
      <c r="C158" s="110"/>
      <c r="D158" s="265"/>
      <c r="E158" s="110"/>
      <c r="F158" s="110"/>
      <c r="G158" s="110"/>
      <c r="H158" s="110"/>
      <c r="I158" s="110"/>
      <c r="J158" s="110"/>
      <c r="K158" s="110"/>
      <c r="L158" s="110"/>
    </row>
    <row r="159" spans="2:12">
      <c r="B159" s="110"/>
      <c r="C159" s="110"/>
      <c r="D159" s="265"/>
      <c r="E159" s="110"/>
      <c r="F159" s="110"/>
      <c r="G159" s="110"/>
      <c r="H159" s="110"/>
      <c r="I159" s="110"/>
      <c r="J159" s="110"/>
      <c r="K159" s="110"/>
      <c r="L159" s="110"/>
    </row>
    <row r="160" spans="2:12">
      <c r="B160" s="110"/>
      <c r="C160" s="110"/>
      <c r="D160" s="265"/>
      <c r="E160" s="110"/>
      <c r="F160" s="110"/>
      <c r="G160" s="110"/>
      <c r="H160" s="110"/>
      <c r="I160" s="110"/>
      <c r="J160" s="110"/>
      <c r="K160" s="110"/>
      <c r="L160" s="110"/>
    </row>
    <row r="161" spans="2:12">
      <c r="B161" s="110"/>
      <c r="C161" s="110"/>
      <c r="D161" s="265"/>
      <c r="E161" s="110"/>
      <c r="F161" s="110"/>
      <c r="G161" s="110"/>
      <c r="H161" s="110"/>
      <c r="I161" s="110"/>
      <c r="J161" s="110"/>
      <c r="K161" s="110"/>
      <c r="L161" s="110"/>
    </row>
    <row r="162" spans="2:12">
      <c r="B162" s="110"/>
      <c r="C162" s="110"/>
      <c r="D162" s="265"/>
      <c r="E162" s="110"/>
      <c r="F162" s="110"/>
      <c r="G162" s="110"/>
      <c r="H162" s="110"/>
      <c r="I162" s="110"/>
      <c r="J162" s="110"/>
      <c r="K162" s="110"/>
      <c r="L162" s="110"/>
    </row>
    <row r="163" spans="2:12">
      <c r="B163" s="110"/>
      <c r="C163" s="110"/>
      <c r="D163" s="265"/>
      <c r="E163" s="110"/>
      <c r="F163" s="110"/>
      <c r="G163" s="110"/>
      <c r="H163" s="110"/>
      <c r="I163" s="110"/>
      <c r="J163" s="110"/>
      <c r="K163" s="110"/>
      <c r="L163" s="110"/>
    </row>
    <row r="164" spans="2:12">
      <c r="B164" s="110"/>
      <c r="C164" s="110"/>
      <c r="D164" s="265"/>
      <c r="E164" s="110"/>
      <c r="F164" s="110"/>
      <c r="G164" s="110"/>
      <c r="H164" s="110"/>
      <c r="I164" s="110"/>
      <c r="J164" s="110"/>
      <c r="K164" s="110"/>
      <c r="L164" s="110"/>
    </row>
    <row r="165" spans="2:12">
      <c r="B165" s="110"/>
      <c r="C165" s="110"/>
      <c r="D165" s="265"/>
      <c r="E165" s="110"/>
      <c r="F165" s="110"/>
      <c r="G165" s="110"/>
      <c r="H165" s="110"/>
      <c r="I165" s="110"/>
      <c r="J165" s="110"/>
      <c r="K165" s="110"/>
      <c r="L165" s="110"/>
    </row>
    <row r="166" spans="2:12">
      <c r="B166" s="110"/>
      <c r="C166" s="110"/>
      <c r="D166" s="265"/>
      <c r="E166" s="110"/>
      <c r="F166" s="110"/>
      <c r="G166" s="110"/>
      <c r="H166" s="110"/>
      <c r="I166" s="110"/>
      <c r="J166" s="110"/>
      <c r="K166" s="110"/>
      <c r="L166" s="110"/>
    </row>
    <row r="167" spans="2:12">
      <c r="B167" s="110"/>
      <c r="C167" s="110"/>
      <c r="D167" s="265"/>
      <c r="E167" s="110"/>
      <c r="F167" s="110"/>
      <c r="G167" s="110"/>
      <c r="H167" s="110"/>
      <c r="I167" s="110"/>
      <c r="J167" s="110"/>
      <c r="K167" s="110"/>
      <c r="L167" s="110"/>
    </row>
    <row r="168" spans="2:12">
      <c r="B168" s="110"/>
      <c r="C168" s="110"/>
      <c r="D168" s="265"/>
      <c r="E168" s="110"/>
      <c r="F168" s="110"/>
      <c r="G168" s="110"/>
      <c r="H168" s="110"/>
      <c r="I168" s="110"/>
      <c r="J168" s="110"/>
      <c r="K168" s="110"/>
      <c r="L168" s="110"/>
    </row>
    <row r="169" spans="2:12">
      <c r="B169" s="110"/>
      <c r="C169" s="110"/>
      <c r="D169" s="265"/>
      <c r="E169" s="110"/>
      <c r="F169" s="110"/>
      <c r="G169" s="110"/>
      <c r="H169" s="110"/>
      <c r="I169" s="110"/>
      <c r="J169" s="110"/>
      <c r="K169" s="110"/>
      <c r="L169" s="110"/>
    </row>
    <row r="170" spans="2:12">
      <c r="B170" s="110"/>
      <c r="C170" s="110"/>
      <c r="D170" s="265"/>
      <c r="E170" s="110"/>
      <c r="F170" s="110"/>
      <c r="G170" s="110"/>
      <c r="H170" s="110"/>
      <c r="I170" s="110"/>
      <c r="J170" s="110"/>
      <c r="K170" s="110"/>
      <c r="L170" s="110"/>
    </row>
    <row r="171" spans="2:12">
      <c r="B171" s="110"/>
      <c r="C171" s="110"/>
      <c r="D171" s="265"/>
      <c r="E171" s="110"/>
      <c r="F171" s="110"/>
      <c r="G171" s="110"/>
      <c r="H171" s="110"/>
      <c r="I171" s="110"/>
      <c r="J171" s="110"/>
      <c r="K171" s="110"/>
      <c r="L171" s="110"/>
    </row>
    <row r="172" spans="2:12">
      <c r="B172" s="110"/>
      <c r="C172" s="110"/>
      <c r="D172" s="265"/>
      <c r="E172" s="110"/>
      <c r="F172" s="110"/>
      <c r="G172" s="110"/>
      <c r="H172" s="110"/>
      <c r="I172" s="110"/>
      <c r="J172" s="110"/>
      <c r="K172" s="110"/>
      <c r="L172" s="110"/>
    </row>
    <row r="173" spans="2:12">
      <c r="B173" s="110"/>
      <c r="C173" s="110"/>
      <c r="D173" s="265"/>
      <c r="E173" s="110"/>
      <c r="F173" s="110"/>
      <c r="G173" s="110"/>
      <c r="H173" s="110"/>
      <c r="I173" s="110"/>
      <c r="J173" s="110"/>
      <c r="K173" s="110"/>
      <c r="L173" s="110"/>
    </row>
    <row r="174" spans="2:12">
      <c r="B174" s="110"/>
      <c r="C174" s="110"/>
      <c r="D174" s="265"/>
      <c r="E174" s="110"/>
      <c r="F174" s="110"/>
      <c r="G174" s="110"/>
      <c r="H174" s="110"/>
      <c r="I174" s="110"/>
      <c r="J174" s="110"/>
      <c r="K174" s="110"/>
      <c r="L174" s="110"/>
    </row>
    <row r="175" spans="2:12">
      <c r="B175" s="110"/>
      <c r="C175" s="110"/>
      <c r="D175" s="265"/>
      <c r="E175" s="110"/>
      <c r="F175" s="110"/>
      <c r="G175" s="110"/>
      <c r="H175" s="110"/>
      <c r="I175" s="110"/>
      <c r="J175" s="110"/>
      <c r="K175" s="110"/>
      <c r="L175" s="110"/>
    </row>
    <row r="176" spans="2:12">
      <c r="B176" s="110"/>
      <c r="C176" s="110"/>
      <c r="D176" s="265"/>
      <c r="E176" s="110"/>
      <c r="F176" s="110"/>
      <c r="G176" s="110"/>
      <c r="H176" s="110"/>
      <c r="I176" s="110"/>
      <c r="J176" s="110"/>
      <c r="K176" s="110"/>
      <c r="L176" s="110"/>
    </row>
    <row r="177" spans="2:12">
      <c r="B177" s="110"/>
      <c r="C177" s="110"/>
      <c r="D177" s="265"/>
      <c r="E177" s="110"/>
      <c r="F177" s="110"/>
      <c r="G177" s="110"/>
      <c r="H177" s="110"/>
      <c r="I177" s="110"/>
      <c r="J177" s="110"/>
      <c r="K177" s="110"/>
      <c r="L177" s="110"/>
    </row>
    <row r="178" spans="2:12">
      <c r="B178" s="110"/>
      <c r="C178" s="110"/>
      <c r="D178" s="265"/>
      <c r="E178" s="110"/>
      <c r="F178" s="110"/>
      <c r="G178" s="110"/>
      <c r="H178" s="110"/>
      <c r="I178" s="110"/>
      <c r="J178" s="110"/>
      <c r="K178" s="110"/>
      <c r="L178" s="110"/>
    </row>
    <row r="179" spans="2:12">
      <c r="B179" s="110"/>
      <c r="C179" s="110"/>
      <c r="D179" s="265"/>
      <c r="E179" s="110"/>
      <c r="F179" s="110"/>
      <c r="G179" s="110"/>
      <c r="H179" s="110"/>
      <c r="I179" s="110"/>
      <c r="J179" s="110"/>
      <c r="K179" s="110"/>
      <c r="L179" s="110"/>
    </row>
    <row r="180" spans="2:12">
      <c r="B180" s="110"/>
      <c r="C180" s="110"/>
      <c r="D180" s="265"/>
      <c r="E180" s="110"/>
      <c r="F180" s="110"/>
      <c r="G180" s="110"/>
      <c r="H180" s="110"/>
      <c r="I180" s="110"/>
      <c r="J180" s="110"/>
      <c r="K180" s="110"/>
      <c r="L180" s="110"/>
    </row>
    <row r="181" spans="2:12">
      <c r="B181" s="110"/>
      <c r="C181" s="110"/>
      <c r="D181" s="265"/>
      <c r="E181" s="110"/>
      <c r="F181" s="110"/>
      <c r="G181" s="110"/>
      <c r="H181" s="110"/>
      <c r="I181" s="110"/>
      <c r="J181" s="110"/>
      <c r="K181" s="110"/>
      <c r="L181" s="110"/>
    </row>
    <row r="182" spans="2:12">
      <c r="B182" s="110"/>
      <c r="C182" s="110"/>
      <c r="D182" s="265"/>
      <c r="E182" s="110"/>
      <c r="F182" s="110"/>
      <c r="G182" s="110"/>
      <c r="H182" s="110"/>
      <c r="I182" s="110"/>
      <c r="J182" s="110"/>
      <c r="K182" s="110"/>
      <c r="L182" s="110"/>
    </row>
    <row r="183" spans="2:12">
      <c r="B183" s="110"/>
      <c r="C183" s="110"/>
      <c r="D183" s="265"/>
      <c r="E183" s="110"/>
      <c r="F183" s="110"/>
      <c r="G183" s="110"/>
      <c r="H183" s="110"/>
      <c r="I183" s="110"/>
      <c r="J183" s="110"/>
      <c r="K183" s="110"/>
      <c r="L183" s="110"/>
    </row>
    <row r="184" spans="2:12">
      <c r="B184" s="110"/>
      <c r="C184" s="110"/>
      <c r="D184" s="265"/>
      <c r="E184" s="110"/>
      <c r="F184" s="110"/>
      <c r="G184" s="110"/>
      <c r="H184" s="110"/>
      <c r="I184" s="110"/>
      <c r="J184" s="110"/>
      <c r="K184" s="110"/>
      <c r="L184" s="110"/>
    </row>
    <row r="185" spans="2:12">
      <c r="B185" s="110"/>
      <c r="C185" s="110"/>
      <c r="D185" s="265"/>
      <c r="E185" s="110"/>
      <c r="F185" s="110"/>
      <c r="G185" s="110"/>
      <c r="H185" s="110"/>
      <c r="I185" s="110"/>
      <c r="J185" s="110"/>
      <c r="K185" s="110"/>
      <c r="L185" s="110"/>
    </row>
    <row r="186" spans="2:12">
      <c r="B186" s="110"/>
      <c r="C186" s="110"/>
      <c r="D186" s="265"/>
      <c r="E186" s="110"/>
      <c r="F186" s="110"/>
      <c r="G186" s="110"/>
      <c r="H186" s="110"/>
      <c r="I186" s="110"/>
      <c r="J186" s="110"/>
      <c r="K186" s="110"/>
      <c r="L186" s="110"/>
    </row>
    <row r="187" spans="2:12">
      <c r="B187" s="110"/>
      <c r="C187" s="110"/>
      <c r="D187" s="265"/>
      <c r="E187" s="110"/>
      <c r="F187" s="110"/>
      <c r="G187" s="110"/>
      <c r="H187" s="110"/>
      <c r="I187" s="110"/>
      <c r="J187" s="110"/>
      <c r="K187" s="110"/>
      <c r="L187" s="110"/>
    </row>
    <row r="188" spans="2:12">
      <c r="B188" s="110"/>
      <c r="C188" s="110"/>
      <c r="D188" s="265"/>
      <c r="E188" s="110"/>
      <c r="F188" s="110"/>
      <c r="G188" s="110"/>
      <c r="H188" s="110"/>
      <c r="I188" s="110"/>
      <c r="J188" s="110"/>
      <c r="K188" s="110"/>
      <c r="L188" s="110"/>
    </row>
    <row r="189" spans="2:12">
      <c r="B189" s="110"/>
      <c r="C189" s="110"/>
      <c r="D189" s="265"/>
      <c r="E189" s="110"/>
      <c r="F189" s="110"/>
      <c r="G189" s="110"/>
      <c r="H189" s="110"/>
      <c r="I189" s="110"/>
      <c r="J189" s="110"/>
      <c r="K189" s="110"/>
      <c r="L189" s="110"/>
    </row>
    <row r="190" spans="2:12">
      <c r="B190" s="110"/>
      <c r="C190" s="110"/>
      <c r="D190" s="265"/>
      <c r="E190" s="110"/>
      <c r="F190" s="110"/>
      <c r="G190" s="110"/>
      <c r="H190" s="110"/>
      <c r="I190" s="110"/>
      <c r="J190" s="110"/>
      <c r="K190" s="110"/>
      <c r="L190" s="110"/>
    </row>
    <row r="191" spans="2:12">
      <c r="B191" s="110"/>
      <c r="C191" s="110"/>
      <c r="D191" s="265"/>
      <c r="E191" s="110"/>
      <c r="F191" s="110"/>
      <c r="G191" s="110"/>
      <c r="H191" s="110"/>
      <c r="I191" s="110"/>
      <c r="J191" s="110"/>
      <c r="K191" s="110"/>
      <c r="L191" s="110"/>
    </row>
    <row r="192" spans="2:12">
      <c r="B192" s="110"/>
      <c r="C192" s="110"/>
      <c r="D192" s="265"/>
      <c r="E192" s="110"/>
      <c r="F192" s="110"/>
      <c r="G192" s="110"/>
      <c r="H192" s="110"/>
      <c r="I192" s="110"/>
      <c r="J192" s="110"/>
      <c r="K192" s="110"/>
      <c r="L192" s="110"/>
    </row>
    <row r="193" spans="2:12">
      <c r="B193" s="110"/>
      <c r="C193" s="110"/>
      <c r="D193" s="265"/>
      <c r="E193" s="110"/>
      <c r="F193" s="110"/>
      <c r="G193" s="110"/>
      <c r="H193" s="110"/>
      <c r="I193" s="110"/>
      <c r="J193" s="110"/>
      <c r="K193" s="110"/>
      <c r="L193" s="110"/>
    </row>
    <row r="194" spans="2:12">
      <c r="B194" s="110"/>
      <c r="C194" s="110"/>
      <c r="D194" s="265"/>
      <c r="E194" s="110"/>
      <c r="F194" s="110"/>
      <c r="G194" s="110"/>
      <c r="H194" s="110"/>
      <c r="I194" s="110"/>
      <c r="J194" s="110"/>
      <c r="K194" s="110"/>
      <c r="L194" s="110"/>
    </row>
    <row r="195" spans="2:12">
      <c r="B195" s="110"/>
      <c r="C195" s="110"/>
      <c r="D195" s="265"/>
      <c r="E195" s="110"/>
      <c r="F195" s="110"/>
      <c r="G195" s="110"/>
      <c r="H195" s="110"/>
      <c r="I195" s="110"/>
      <c r="J195" s="110"/>
      <c r="K195" s="110"/>
      <c r="L195" s="110"/>
    </row>
    <row r="196" spans="2:12">
      <c r="B196" s="110"/>
      <c r="C196" s="110"/>
      <c r="D196" s="265"/>
      <c r="E196" s="110"/>
      <c r="F196" s="110"/>
      <c r="G196" s="110"/>
      <c r="H196" s="110"/>
      <c r="I196" s="110"/>
      <c r="J196" s="110"/>
      <c r="K196" s="110"/>
      <c r="L196" s="110"/>
    </row>
    <row r="197" spans="2:12">
      <c r="B197" s="110"/>
      <c r="C197" s="110"/>
      <c r="D197" s="265"/>
      <c r="E197" s="110"/>
      <c r="F197" s="110"/>
      <c r="G197" s="110"/>
      <c r="H197" s="110"/>
      <c r="I197" s="110"/>
      <c r="J197" s="110"/>
      <c r="K197" s="110"/>
      <c r="L197" s="110"/>
    </row>
    <row r="198" spans="2:12">
      <c r="B198" s="110"/>
      <c r="C198" s="110"/>
      <c r="D198" s="265"/>
      <c r="E198" s="110"/>
      <c r="F198" s="110"/>
      <c r="G198" s="110"/>
      <c r="H198" s="110"/>
      <c r="I198" s="110"/>
      <c r="J198" s="110"/>
      <c r="K198" s="110"/>
      <c r="L198" s="110"/>
    </row>
    <row r="199" spans="2:12">
      <c r="B199" s="110"/>
      <c r="C199" s="110"/>
      <c r="D199" s="265"/>
      <c r="E199" s="110"/>
      <c r="F199" s="110"/>
      <c r="G199" s="110"/>
      <c r="H199" s="110"/>
      <c r="I199" s="110"/>
      <c r="J199" s="110"/>
      <c r="K199" s="110"/>
      <c r="L199" s="110"/>
    </row>
    <row r="200" spans="2:12">
      <c r="B200" s="110"/>
      <c r="C200" s="110"/>
      <c r="D200" s="265"/>
      <c r="E200" s="110"/>
      <c r="F200" s="110"/>
      <c r="G200" s="110"/>
      <c r="H200" s="110"/>
      <c r="I200" s="110"/>
      <c r="J200" s="110"/>
      <c r="K200" s="110"/>
      <c r="L200" s="110"/>
    </row>
    <row r="201" spans="2:12">
      <c r="B201" s="110"/>
      <c r="C201" s="110"/>
      <c r="D201" s="265"/>
      <c r="E201" s="110"/>
      <c r="F201" s="110"/>
      <c r="G201" s="110"/>
      <c r="H201" s="110"/>
      <c r="I201" s="110"/>
      <c r="J201" s="110"/>
      <c r="K201" s="110"/>
      <c r="L201" s="110"/>
    </row>
    <row r="202" spans="2:12">
      <c r="B202" s="110"/>
      <c r="C202" s="110"/>
      <c r="D202" s="265"/>
      <c r="E202" s="110"/>
      <c r="F202" s="110"/>
      <c r="G202" s="110"/>
      <c r="H202" s="110"/>
      <c r="I202" s="110"/>
      <c r="J202" s="110"/>
      <c r="K202" s="110"/>
      <c r="L202" s="110"/>
    </row>
    <row r="203" spans="2:12">
      <c r="B203" s="110"/>
      <c r="C203" s="110"/>
      <c r="D203" s="265"/>
      <c r="E203" s="110"/>
      <c r="F203" s="110"/>
      <c r="G203" s="110"/>
      <c r="H203" s="110"/>
      <c r="I203" s="110"/>
      <c r="J203" s="110"/>
      <c r="K203" s="110"/>
      <c r="L203" s="110"/>
    </row>
    <row r="204" spans="2:12">
      <c r="B204" s="110"/>
      <c r="C204" s="110"/>
      <c r="D204" s="265"/>
      <c r="E204" s="110"/>
      <c r="F204" s="110"/>
      <c r="G204" s="110"/>
      <c r="H204" s="110"/>
      <c r="I204" s="110"/>
      <c r="J204" s="110"/>
      <c r="K204" s="110"/>
      <c r="L204" s="110"/>
    </row>
    <row r="205" spans="2:12">
      <c r="B205" s="110"/>
      <c r="C205" s="110"/>
      <c r="D205" s="265"/>
      <c r="E205" s="110"/>
      <c r="F205" s="110"/>
      <c r="G205" s="110"/>
      <c r="H205" s="110"/>
      <c r="I205" s="110"/>
      <c r="J205" s="110"/>
      <c r="K205" s="110"/>
      <c r="L205" s="110"/>
    </row>
    <row r="206" spans="2:12">
      <c r="B206" s="110"/>
      <c r="C206" s="110"/>
      <c r="D206" s="265"/>
      <c r="E206" s="110"/>
      <c r="F206" s="110"/>
      <c r="G206" s="110"/>
      <c r="H206" s="110"/>
      <c r="I206" s="110"/>
      <c r="J206" s="110"/>
      <c r="K206" s="110"/>
      <c r="L206" s="110"/>
    </row>
    <row r="207" spans="2:12">
      <c r="B207" s="110"/>
      <c r="C207" s="110"/>
      <c r="D207" s="265"/>
      <c r="E207" s="110"/>
      <c r="F207" s="110"/>
      <c r="G207" s="110"/>
      <c r="H207" s="110"/>
      <c r="I207" s="110"/>
      <c r="J207" s="110"/>
      <c r="K207" s="110"/>
      <c r="L207" s="110"/>
    </row>
    <row r="208" spans="2:12">
      <c r="B208" s="110"/>
      <c r="C208" s="110"/>
      <c r="D208" s="265"/>
      <c r="E208" s="110"/>
      <c r="F208" s="110"/>
      <c r="G208" s="110"/>
      <c r="H208" s="110"/>
      <c r="I208" s="110"/>
      <c r="J208" s="110"/>
      <c r="K208" s="110"/>
      <c r="L208" s="110"/>
    </row>
    <row r="209" spans="2:12">
      <c r="B209" s="110"/>
      <c r="C209" s="110"/>
      <c r="D209" s="265"/>
      <c r="E209" s="110"/>
      <c r="F209" s="110"/>
      <c r="G209" s="110"/>
      <c r="H209" s="110"/>
      <c r="I209" s="110"/>
      <c r="J209" s="110"/>
      <c r="K209" s="110"/>
      <c r="L209" s="110"/>
    </row>
    <row r="210" spans="2:12">
      <c r="B210" s="110"/>
      <c r="C210" s="110"/>
      <c r="D210" s="265"/>
      <c r="E210" s="110"/>
      <c r="F210" s="110"/>
      <c r="G210" s="110"/>
      <c r="H210" s="110"/>
      <c r="I210" s="110"/>
      <c r="J210" s="110"/>
      <c r="K210" s="110"/>
      <c r="L210" s="110"/>
    </row>
    <row r="211" spans="2:12">
      <c r="B211" s="110"/>
      <c r="C211" s="110"/>
      <c r="D211" s="265"/>
      <c r="E211" s="110"/>
      <c r="F211" s="110"/>
      <c r="G211" s="110"/>
      <c r="H211" s="110"/>
      <c r="I211" s="110"/>
      <c r="J211" s="110"/>
      <c r="K211" s="110"/>
      <c r="L211" s="110"/>
    </row>
    <row r="212" spans="2:12">
      <c r="B212" s="110"/>
      <c r="C212" s="110"/>
      <c r="D212" s="265"/>
      <c r="E212" s="110"/>
      <c r="F212" s="110"/>
      <c r="G212" s="110"/>
      <c r="H212" s="110"/>
      <c r="I212" s="110"/>
      <c r="J212" s="110"/>
      <c r="K212" s="110"/>
      <c r="L212" s="110"/>
    </row>
    <row r="213" spans="2:12">
      <c r="B213" s="110"/>
      <c r="C213" s="110"/>
      <c r="D213" s="265"/>
      <c r="E213" s="110"/>
      <c r="F213" s="110"/>
      <c r="G213" s="110"/>
      <c r="H213" s="110"/>
      <c r="I213" s="110"/>
      <c r="J213" s="110"/>
      <c r="K213" s="110"/>
      <c r="L213" s="110"/>
    </row>
    <row r="214" spans="2:12">
      <c r="B214" s="110"/>
      <c r="C214" s="110"/>
      <c r="D214" s="265"/>
      <c r="E214" s="110"/>
      <c r="F214" s="110"/>
      <c r="G214" s="110"/>
      <c r="H214" s="110"/>
      <c r="I214" s="110"/>
      <c r="J214" s="110"/>
      <c r="K214" s="110"/>
      <c r="L214" s="110"/>
    </row>
    <row r="215" spans="2:12">
      <c r="B215" s="110"/>
      <c r="C215" s="110"/>
      <c r="D215" s="265"/>
      <c r="E215" s="110"/>
      <c r="F215" s="110"/>
      <c r="G215" s="110"/>
      <c r="H215" s="110"/>
      <c r="I215" s="110"/>
      <c r="J215" s="110"/>
      <c r="K215" s="110"/>
      <c r="L215" s="110"/>
    </row>
    <row r="216" spans="2:12">
      <c r="B216" s="110"/>
      <c r="C216" s="110"/>
      <c r="D216" s="265"/>
      <c r="E216" s="110"/>
      <c r="F216" s="110"/>
      <c r="G216" s="110"/>
      <c r="H216" s="110"/>
      <c r="I216" s="110"/>
      <c r="J216" s="110"/>
      <c r="K216" s="110"/>
      <c r="L216" s="110"/>
    </row>
    <row r="217" spans="2:12">
      <c r="B217" s="110"/>
      <c r="C217" s="110"/>
      <c r="D217" s="265"/>
      <c r="E217" s="110"/>
      <c r="F217" s="110"/>
      <c r="G217" s="110"/>
      <c r="H217" s="110"/>
      <c r="I217" s="110"/>
      <c r="J217" s="110"/>
      <c r="K217" s="110"/>
      <c r="L217" s="110"/>
    </row>
    <row r="218" spans="2:12">
      <c r="B218" s="110"/>
      <c r="C218" s="110"/>
      <c r="D218" s="265"/>
      <c r="E218" s="110"/>
      <c r="F218" s="110"/>
      <c r="G218" s="110"/>
      <c r="H218" s="110"/>
      <c r="I218" s="110"/>
      <c r="J218" s="110"/>
      <c r="K218" s="110"/>
      <c r="L218" s="110"/>
    </row>
    <row r="219" spans="2:12">
      <c r="B219" s="110"/>
      <c r="C219" s="110"/>
      <c r="D219" s="265"/>
      <c r="E219" s="110"/>
      <c r="F219" s="110"/>
      <c r="G219" s="110"/>
      <c r="H219" s="110"/>
      <c r="I219" s="110"/>
      <c r="J219" s="110"/>
      <c r="K219" s="110"/>
      <c r="L219" s="110"/>
    </row>
    <row r="220" spans="2:12">
      <c r="B220" s="110"/>
      <c r="C220" s="110"/>
      <c r="D220" s="265"/>
      <c r="E220" s="110"/>
      <c r="F220" s="110"/>
      <c r="G220" s="110"/>
      <c r="H220" s="110"/>
      <c r="I220" s="110"/>
      <c r="J220" s="110"/>
      <c r="K220" s="110"/>
      <c r="L220" s="110"/>
    </row>
    <row r="221" spans="2:12">
      <c r="B221" s="110"/>
      <c r="C221" s="110"/>
      <c r="D221" s="265"/>
      <c r="E221" s="110"/>
      <c r="F221" s="110"/>
      <c r="G221" s="110"/>
      <c r="H221" s="110"/>
      <c r="I221" s="110"/>
      <c r="J221" s="110"/>
      <c r="K221" s="110"/>
      <c r="L221" s="110"/>
    </row>
    <row r="222" spans="2:12">
      <c r="B222" s="110"/>
      <c r="C222" s="110"/>
      <c r="D222" s="265"/>
      <c r="E222" s="110"/>
      <c r="F222" s="110"/>
      <c r="G222" s="110"/>
      <c r="H222" s="110"/>
      <c r="I222" s="110"/>
      <c r="J222" s="110"/>
      <c r="K222" s="110"/>
      <c r="L222" s="110"/>
    </row>
  </sheetData>
  <sheetProtection algorithmName="SHA-512" hashValue="M191Kysz2voEChD5qqDiSBw/QQmRjWpnY2bvc8iVgNLJCKDUAdnF81ETSNXRrfdJQFcIdTe9PaNBdnmliyFq5g==" saltValue="XfiuDiAQu9AIBw4HTlhmRg==" spinCount="100000" sheet="1" objects="1" scenarios="1"/>
  <mergeCells count="8">
    <mergeCell ref="B22:C22"/>
    <mergeCell ref="C4:L4"/>
    <mergeCell ref="B5:G5"/>
    <mergeCell ref="H5:K5"/>
    <mergeCell ref="C18:C20"/>
    <mergeCell ref="B7:C7"/>
    <mergeCell ref="B11:C11"/>
    <mergeCell ref="B17:C17"/>
  </mergeCells>
  <pageMargins left="0.25" right="0.25" top="0.75" bottom="0.75" header="0.3" footer="0.3"/>
  <pageSetup paperSize="8" scale="25" orientation="landscape" horizontalDpi="1200" verticalDpi="1200" r:id="rId1"/>
  <headerFooter>
    <oddFooter>&amp;L&amp;1#&amp;"Calibri"&amp;7&amp;K000000C2 General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CEF86-842A-4DDC-BC26-B66D7265883A}">
  <sheetPr>
    <tabColor theme="3"/>
  </sheetPr>
  <dimension ref="B9:H21"/>
  <sheetViews>
    <sheetView view="pageBreakPreview" zoomScaleNormal="100" zoomScaleSheetLayoutView="100" workbookViewId="0">
      <selection activeCell="N20" sqref="N20"/>
    </sheetView>
  </sheetViews>
  <sheetFormatPr defaultColWidth="8.8984375" defaultRowHeight="12.5"/>
  <sheetData>
    <row r="9" spans="2:8">
      <c r="B9" s="26" t="s">
        <v>87</v>
      </c>
      <c r="C9" s="26"/>
      <c r="D9" s="26"/>
      <c r="E9" s="26"/>
      <c r="F9" s="26"/>
      <c r="G9" s="26"/>
      <c r="H9" s="26"/>
    </row>
    <row r="20" spans="2:8">
      <c r="B20" s="789" t="s">
        <v>5</v>
      </c>
      <c r="C20" s="789"/>
      <c r="D20" s="789"/>
      <c r="E20" s="789"/>
      <c r="F20" s="789"/>
      <c r="G20" s="789"/>
      <c r="H20" s="789"/>
    </row>
    <row r="21" spans="2:8">
      <c r="B21" s="790" t="s">
        <v>6</v>
      </c>
      <c r="C21" s="790"/>
      <c r="D21" s="790"/>
      <c r="E21" s="790"/>
      <c r="F21" s="790"/>
      <c r="G21" s="790"/>
      <c r="H21" s="790"/>
    </row>
  </sheetData>
  <sheetProtection algorithmName="SHA-512" hashValue="O9fI16jikTp33L8AIpBRHyHz6aqmXQQKGfrlTkmmbJdufcdP1FsFPkpsbHhoCxPleYrHrB+QZ6/PLDlQlP25vA==" saltValue="LQFO7dLCy6bwlkluuyevYQ==" spinCount="100000" sheet="1" objects="1" scenarios="1"/>
  <mergeCells count="2">
    <mergeCell ref="B20:H20"/>
    <mergeCell ref="B21:H21"/>
  </mergeCells>
  <hyperlinks>
    <hyperlink ref="B20:H20" location="'Climate-related performance'!A1" display="Climate-related performance" xr:uid="{B5644858-B321-4823-8C52-3E855D569285}"/>
    <hyperlink ref="B21:H21" location="'GHG emissions'!A1" display="GHG emissions" xr:uid="{03ECC942-7E7E-4826-8CFC-F99528DDDEF4}"/>
  </hyperlinks>
  <pageMargins left="0.7" right="0.7" top="0.75" bottom="0.75" header="0.3" footer="0.3"/>
  <pageSetup paperSize="9" orientation="portrait" r:id="rId1"/>
  <headerFooter>
    <oddFooter>&amp;L&amp;1#&amp;"Calibri"&amp;7&amp;K000000C2 General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415A7-167C-4256-99AE-81CC3E6E4CAA}">
  <sheetPr>
    <tabColor theme="9" tint="0.59999389629810485"/>
    <pageSetUpPr fitToPage="1"/>
  </sheetPr>
  <dimension ref="B1:P42"/>
  <sheetViews>
    <sheetView zoomScaleNormal="100" zoomScaleSheetLayoutView="100" workbookViewId="0">
      <selection activeCell="G3" sqref="G3"/>
    </sheetView>
  </sheetViews>
  <sheetFormatPr defaultRowHeight="12.5"/>
  <cols>
    <col min="1" max="1" width="5" customWidth="1"/>
    <col min="2" max="2" width="59.3984375" customWidth="1"/>
    <col min="3" max="10" width="12.69921875" customWidth="1"/>
    <col min="11" max="13" width="13.09765625" customWidth="1"/>
    <col min="14" max="16" width="11.09765625" customWidth="1"/>
  </cols>
  <sheetData>
    <row r="1" spans="2:15" ht="13.4" customHeight="1">
      <c r="E1" s="178"/>
      <c r="F1" s="299" t="s">
        <v>82</v>
      </c>
    </row>
    <row r="2" spans="2:15" ht="63" customHeight="1">
      <c r="E2" s="178"/>
    </row>
    <row r="3" spans="2:15">
      <c r="H3" s="7"/>
    </row>
    <row r="4" spans="2:15" ht="21">
      <c r="B4" s="302" t="s">
        <v>1177</v>
      </c>
      <c r="C4" s="781"/>
      <c r="D4" s="781"/>
      <c r="E4" s="781"/>
      <c r="F4" s="781"/>
      <c r="G4" s="781"/>
      <c r="H4" s="781"/>
      <c r="I4" s="781"/>
      <c r="J4" s="781"/>
      <c r="K4" s="781"/>
      <c r="L4" s="781"/>
      <c r="M4" s="781"/>
    </row>
    <row r="5" spans="2:15" ht="21">
      <c r="B5" s="19"/>
      <c r="C5" s="22"/>
      <c r="D5" s="22"/>
      <c r="E5" s="22"/>
      <c r="F5" s="22"/>
      <c r="G5" s="22"/>
      <c r="H5" s="192"/>
      <c r="I5" s="781"/>
      <c r="J5" s="781"/>
      <c r="K5" s="781"/>
      <c r="L5" s="781"/>
      <c r="M5" s="22"/>
      <c r="N5" s="22"/>
    </row>
    <row r="6" spans="2:15" ht="19.5" customHeight="1">
      <c r="B6" s="704" t="s">
        <v>88</v>
      </c>
      <c r="C6" s="540" t="s">
        <v>89</v>
      </c>
      <c r="D6" s="540" t="s">
        <v>90</v>
      </c>
      <c r="E6" s="705" t="s">
        <v>84</v>
      </c>
      <c r="F6" s="705" t="s">
        <v>85</v>
      </c>
      <c r="G6" s="705" t="s">
        <v>86</v>
      </c>
      <c r="H6" s="705" t="s">
        <v>91</v>
      </c>
      <c r="I6" s="705" t="s">
        <v>104</v>
      </c>
      <c r="J6" s="7"/>
      <c r="K6" s="7"/>
      <c r="L6" s="7"/>
      <c r="M6" s="7"/>
      <c r="N6" s="7"/>
      <c r="O6" s="7"/>
    </row>
    <row r="7" spans="2:15" ht="12.5" customHeight="1">
      <c r="B7" s="710" t="s">
        <v>1127</v>
      </c>
      <c r="C7" s="711"/>
      <c r="D7" s="712"/>
      <c r="E7" s="712"/>
      <c r="F7" s="712"/>
      <c r="G7" s="712"/>
      <c r="H7" s="712"/>
      <c r="I7" s="712"/>
      <c r="J7" s="7"/>
      <c r="K7" s="7"/>
      <c r="L7" s="7"/>
      <c r="M7" s="7"/>
      <c r="N7" s="7"/>
      <c r="O7" s="7"/>
    </row>
    <row r="8" spans="2:15" ht="12.65" customHeight="1">
      <c r="B8" s="51" t="s">
        <v>92</v>
      </c>
      <c r="C8" s="706" t="s">
        <v>93</v>
      </c>
      <c r="D8" s="560" t="s">
        <v>932</v>
      </c>
      <c r="E8" s="561">
        <v>36244</v>
      </c>
      <c r="F8" s="221">
        <v>37107</v>
      </c>
      <c r="G8" s="221">
        <v>35180</v>
      </c>
      <c r="H8" s="221">
        <v>33722</v>
      </c>
      <c r="I8" s="221">
        <v>40626</v>
      </c>
      <c r="J8" s="7"/>
      <c r="K8" s="7"/>
      <c r="L8" s="793"/>
      <c r="M8" s="7"/>
      <c r="N8" s="7"/>
      <c r="O8" s="7"/>
    </row>
    <row r="9" spans="2:15" ht="12.65" customHeight="1">
      <c r="B9" s="51" t="s">
        <v>94</v>
      </c>
      <c r="C9" s="706" t="s">
        <v>93</v>
      </c>
      <c r="D9" s="560" t="s">
        <v>932</v>
      </c>
      <c r="E9" s="561">
        <v>7686</v>
      </c>
      <c r="F9" s="221">
        <v>8868</v>
      </c>
      <c r="G9" s="221">
        <v>5998</v>
      </c>
      <c r="H9" s="221">
        <v>5057</v>
      </c>
      <c r="I9" s="221">
        <v>6535</v>
      </c>
      <c r="J9" s="7"/>
      <c r="K9" s="7"/>
      <c r="L9" s="793"/>
      <c r="M9" s="7"/>
      <c r="N9" s="7"/>
      <c r="O9" s="7"/>
    </row>
    <row r="10" spans="2:15" ht="12.5" customHeight="1">
      <c r="B10" s="51" t="s">
        <v>933</v>
      </c>
      <c r="C10" s="707" t="s">
        <v>93</v>
      </c>
      <c r="D10" s="562" t="s">
        <v>932</v>
      </c>
      <c r="E10" s="561">
        <v>27408</v>
      </c>
      <c r="F10" s="259">
        <v>27750</v>
      </c>
      <c r="G10" s="259">
        <v>29015</v>
      </c>
      <c r="H10" s="259">
        <v>28503</v>
      </c>
      <c r="I10" s="259">
        <v>33935</v>
      </c>
      <c r="J10" s="7"/>
      <c r="K10" s="7"/>
      <c r="L10" s="793"/>
      <c r="M10" s="7"/>
      <c r="N10" s="7"/>
      <c r="O10" s="7"/>
    </row>
    <row r="11" spans="2:15" ht="12.5" customHeight="1" thickBot="1">
      <c r="B11" s="58" t="s">
        <v>934</v>
      </c>
      <c r="C11" s="708" t="s">
        <v>93</v>
      </c>
      <c r="D11" s="563" t="s">
        <v>935</v>
      </c>
      <c r="E11" s="564">
        <v>1150</v>
      </c>
      <c r="F11" s="222">
        <v>489</v>
      </c>
      <c r="G11" s="222">
        <v>167</v>
      </c>
      <c r="H11" s="222">
        <v>162</v>
      </c>
      <c r="I11" s="222">
        <v>156</v>
      </c>
      <c r="J11" s="7"/>
      <c r="K11" s="7"/>
      <c r="L11" s="793"/>
      <c r="M11" s="7"/>
      <c r="N11" s="7"/>
      <c r="O11" s="7"/>
    </row>
    <row r="12" spans="2:15" ht="12.5" customHeight="1">
      <c r="B12" s="710" t="s">
        <v>936</v>
      </c>
      <c r="C12" s="713"/>
      <c r="D12" s="714"/>
      <c r="E12" s="715"/>
      <c r="F12" s="716"/>
      <c r="G12" s="717"/>
      <c r="H12" s="717"/>
      <c r="I12" s="717"/>
      <c r="J12" s="7"/>
      <c r="K12" s="7"/>
      <c r="L12" s="793"/>
      <c r="M12" s="7"/>
      <c r="N12" s="7"/>
      <c r="O12" s="7"/>
    </row>
    <row r="13" spans="2:15" ht="12.65" customHeight="1" thickBot="1">
      <c r="B13" s="58" t="s">
        <v>95</v>
      </c>
      <c r="C13" s="709" t="s">
        <v>96</v>
      </c>
      <c r="D13" s="565" t="s">
        <v>932</v>
      </c>
      <c r="E13" s="566">
        <v>88603</v>
      </c>
      <c r="F13" s="222">
        <v>92240</v>
      </c>
      <c r="G13" s="222">
        <v>87465</v>
      </c>
      <c r="H13" s="222">
        <v>78963</v>
      </c>
      <c r="I13" s="222">
        <v>140598</v>
      </c>
      <c r="J13" s="7"/>
      <c r="K13" s="7"/>
      <c r="L13" s="793"/>
      <c r="M13" s="7"/>
      <c r="N13" s="7"/>
      <c r="O13" s="7"/>
    </row>
    <row r="14" spans="2:15" ht="12.65" customHeight="1">
      <c r="B14" s="710" t="s">
        <v>937</v>
      </c>
      <c r="C14" s="713"/>
      <c r="D14" s="716"/>
      <c r="E14" s="718"/>
      <c r="F14" s="716"/>
      <c r="G14" s="717"/>
      <c r="H14" s="717"/>
      <c r="I14" s="717"/>
      <c r="J14" s="7"/>
      <c r="K14" s="7"/>
      <c r="L14" s="793"/>
      <c r="M14" s="7"/>
      <c r="N14" s="7"/>
      <c r="O14" s="7"/>
    </row>
    <row r="15" spans="2:15" ht="12.5" customHeight="1">
      <c r="B15" s="51" t="s">
        <v>97</v>
      </c>
      <c r="C15" s="706" t="s">
        <v>938</v>
      </c>
      <c r="D15" s="567" t="s">
        <v>935</v>
      </c>
      <c r="E15" s="486">
        <v>474</v>
      </c>
      <c r="F15" s="221">
        <v>447</v>
      </c>
      <c r="G15" s="221">
        <v>231</v>
      </c>
      <c r="H15" s="221">
        <v>145</v>
      </c>
      <c r="I15" s="221">
        <v>401</v>
      </c>
      <c r="J15" s="7"/>
      <c r="K15" s="7"/>
      <c r="L15" s="793"/>
      <c r="M15" s="178"/>
      <c r="N15" s="7"/>
      <c r="O15" s="7"/>
    </row>
    <row r="16" spans="2:15" ht="12.65" customHeight="1">
      <c r="B16" s="51" t="s">
        <v>98</v>
      </c>
      <c r="C16" s="706" t="s">
        <v>99</v>
      </c>
      <c r="D16" s="568" t="s">
        <v>565</v>
      </c>
      <c r="E16" s="489">
        <v>92</v>
      </c>
      <c r="F16" s="327">
        <v>92</v>
      </c>
      <c r="G16" s="327">
        <v>88</v>
      </c>
      <c r="H16" s="327">
        <v>72</v>
      </c>
      <c r="I16" s="327">
        <v>73</v>
      </c>
      <c r="J16" s="7"/>
      <c r="K16" s="7"/>
      <c r="L16" s="793"/>
      <c r="M16" s="177"/>
      <c r="N16" s="7"/>
      <c r="O16" s="7"/>
    </row>
    <row r="17" spans="2:16" ht="13" thickBot="1">
      <c r="B17" s="58" t="s">
        <v>100</v>
      </c>
      <c r="C17" s="709" t="s">
        <v>99</v>
      </c>
      <c r="D17" s="565" t="s">
        <v>932</v>
      </c>
      <c r="E17" s="569">
        <v>4.5</v>
      </c>
      <c r="F17" s="570">
        <v>5</v>
      </c>
      <c r="G17" s="570">
        <v>8</v>
      </c>
      <c r="H17" s="570">
        <v>23</v>
      </c>
      <c r="I17" s="570">
        <v>26</v>
      </c>
      <c r="J17" s="7"/>
      <c r="K17" s="7"/>
      <c r="L17" s="7"/>
      <c r="M17" s="7"/>
    </row>
    <row r="18" spans="2:16">
      <c r="B18" s="261"/>
      <c r="C18" s="261"/>
      <c r="D18" s="261"/>
      <c r="E18" s="261"/>
      <c r="F18" s="261"/>
      <c r="G18" s="261"/>
      <c r="H18" s="261"/>
      <c r="I18" s="7"/>
      <c r="J18" s="7"/>
      <c r="K18" s="7"/>
      <c r="L18" s="7"/>
      <c r="M18" s="7"/>
    </row>
    <row r="19" spans="2:16" ht="14.15" customHeight="1">
      <c r="B19" s="792" t="s">
        <v>1028</v>
      </c>
      <c r="C19" s="792"/>
      <c r="D19" s="792"/>
      <c r="E19" s="792"/>
      <c r="F19" s="792"/>
      <c r="G19" s="792"/>
      <c r="H19" s="792"/>
      <c r="I19" s="7"/>
      <c r="J19" s="7"/>
      <c r="K19" s="7"/>
      <c r="L19" s="7"/>
      <c r="M19" s="7"/>
    </row>
    <row r="20" spans="2:16" ht="14.15" customHeight="1">
      <c r="B20" s="792"/>
      <c r="C20" s="792"/>
      <c r="D20" s="792"/>
      <c r="E20" s="792"/>
      <c r="F20" s="792"/>
      <c r="G20" s="792"/>
      <c r="H20" s="792"/>
      <c r="I20" s="7"/>
      <c r="J20" s="7"/>
      <c r="K20" s="7"/>
      <c r="L20" s="7"/>
      <c r="M20" s="7"/>
    </row>
    <row r="21" spans="2:16" ht="14.15" customHeight="1">
      <c r="B21" s="792"/>
      <c r="C21" s="792"/>
      <c r="D21" s="792"/>
      <c r="E21" s="792"/>
      <c r="F21" s="792"/>
      <c r="G21" s="792"/>
      <c r="H21" s="792"/>
      <c r="I21" s="7"/>
      <c r="J21" s="7"/>
      <c r="K21" s="7"/>
      <c r="L21" s="7"/>
      <c r="M21" s="7"/>
      <c r="N21" s="25"/>
      <c r="O21" s="25"/>
      <c r="P21" s="25"/>
    </row>
    <row r="22" spans="2:16" ht="14.15" customHeight="1">
      <c r="B22" s="792"/>
      <c r="C22" s="792"/>
      <c r="D22" s="792"/>
      <c r="E22" s="792"/>
      <c r="F22" s="792"/>
      <c r="G22" s="792"/>
      <c r="H22" s="792"/>
      <c r="I22" s="7"/>
      <c r="J22" s="7"/>
      <c r="K22" s="7"/>
      <c r="L22" s="7"/>
      <c r="M22" s="7"/>
    </row>
    <row r="23" spans="2:16" ht="41" customHeight="1">
      <c r="B23" s="792"/>
      <c r="C23" s="792"/>
      <c r="D23" s="792"/>
      <c r="E23" s="792"/>
      <c r="F23" s="792"/>
      <c r="G23" s="792"/>
      <c r="H23" s="792"/>
      <c r="I23" s="7"/>
      <c r="J23" s="7"/>
      <c r="K23" s="7"/>
      <c r="L23" s="7"/>
      <c r="M23" s="7"/>
    </row>
    <row r="24" spans="2:16">
      <c r="B24" s="7"/>
      <c r="C24" s="7"/>
      <c r="D24" s="7"/>
      <c r="E24" s="7"/>
      <c r="F24" s="7"/>
      <c r="G24" s="7"/>
      <c r="H24" s="7"/>
      <c r="I24" s="7"/>
      <c r="J24" s="7"/>
      <c r="K24" s="7"/>
      <c r="L24" s="7"/>
      <c r="M24" s="7"/>
    </row>
    <row r="25" spans="2:16">
      <c r="B25" s="794"/>
      <c r="C25" s="794"/>
      <c r="D25" s="794"/>
      <c r="E25" s="794"/>
      <c r="F25" s="794"/>
      <c r="G25" s="794"/>
      <c r="H25" s="794"/>
      <c r="I25" s="7"/>
      <c r="J25" s="7"/>
      <c r="K25" s="7"/>
      <c r="L25" s="7"/>
      <c r="M25" s="7"/>
    </row>
    <row r="26" spans="2:16">
      <c r="B26" s="7"/>
      <c r="C26" s="7"/>
      <c r="D26" s="7"/>
      <c r="E26" s="7"/>
      <c r="F26" s="7"/>
      <c r="G26" s="7"/>
      <c r="H26" s="7"/>
      <c r="I26" s="7"/>
      <c r="J26" s="7"/>
      <c r="K26" s="7"/>
      <c r="L26" s="7"/>
      <c r="M26" s="7"/>
    </row>
    <row r="27" spans="2:16">
      <c r="B27" s="7"/>
      <c r="C27" s="7"/>
      <c r="D27" s="7"/>
      <c r="E27" s="7"/>
      <c r="F27" s="7"/>
      <c r="G27" s="7"/>
      <c r="H27" s="7"/>
      <c r="I27" s="7"/>
      <c r="J27" s="7"/>
      <c r="K27" s="7"/>
      <c r="L27" s="7"/>
      <c r="M27" s="7"/>
    </row>
    <row r="28" spans="2:16">
      <c r="B28" s="7"/>
      <c r="C28" s="7"/>
      <c r="D28" s="7"/>
      <c r="E28" s="7"/>
      <c r="F28" s="7"/>
      <c r="G28" s="7"/>
      <c r="H28" s="7"/>
      <c r="I28" s="7"/>
      <c r="J28" s="7"/>
      <c r="K28" s="7"/>
      <c r="L28" s="7"/>
      <c r="M28" s="7"/>
    </row>
    <row r="29" spans="2:16">
      <c r="B29" s="7"/>
      <c r="C29" s="7"/>
      <c r="D29" s="7"/>
      <c r="E29" s="7"/>
      <c r="F29" s="7"/>
      <c r="G29" s="7"/>
      <c r="H29" s="7"/>
      <c r="I29" s="7"/>
      <c r="J29" s="7"/>
      <c r="K29" s="7"/>
      <c r="L29" s="7"/>
      <c r="M29" s="7"/>
    </row>
    <row r="30" spans="2:16">
      <c r="B30" s="7"/>
      <c r="C30" s="7"/>
      <c r="D30" s="7"/>
      <c r="E30" s="7"/>
      <c r="F30" s="7"/>
      <c r="G30" s="7"/>
      <c r="H30" s="7"/>
      <c r="I30" s="7"/>
      <c r="J30" s="7"/>
      <c r="K30" s="7"/>
      <c r="L30" s="7"/>
      <c r="M30" s="7"/>
    </row>
    <row r="31" spans="2:16">
      <c r="B31" s="7"/>
      <c r="C31" s="7"/>
      <c r="D31" s="7"/>
      <c r="E31" s="7"/>
      <c r="F31" s="7"/>
      <c r="G31" s="7"/>
      <c r="H31" s="7"/>
      <c r="I31" s="7"/>
      <c r="J31" s="7"/>
      <c r="K31" s="7"/>
      <c r="L31" s="7"/>
      <c r="M31" s="7"/>
    </row>
    <row r="32" spans="2:16">
      <c r="B32" s="7"/>
      <c r="C32" s="7"/>
      <c r="D32" s="7"/>
      <c r="E32" s="7"/>
      <c r="F32" s="7"/>
      <c r="G32" s="7"/>
      <c r="H32" s="7"/>
      <c r="I32" s="7"/>
      <c r="J32" s="7"/>
      <c r="K32" s="7"/>
      <c r="L32" s="7"/>
      <c r="M32" s="7"/>
    </row>
    <row r="33" spans="2:13">
      <c r="B33" s="7"/>
      <c r="C33" s="7"/>
      <c r="D33" s="7"/>
      <c r="E33" s="7"/>
      <c r="F33" s="7"/>
      <c r="G33" s="7"/>
      <c r="H33" s="7"/>
      <c r="I33" s="7"/>
      <c r="J33" s="7"/>
      <c r="K33" s="7"/>
      <c r="L33" s="7"/>
      <c r="M33" s="7"/>
    </row>
    <row r="34" spans="2:13">
      <c r="B34" s="7"/>
      <c r="C34" s="791"/>
      <c r="D34" s="791"/>
      <c r="E34" s="791"/>
      <c r="F34" s="7"/>
      <c r="G34" s="791"/>
      <c r="H34" s="791"/>
      <c r="I34" s="791"/>
      <c r="J34" s="7"/>
      <c r="K34" s="791"/>
      <c r="L34" s="791"/>
      <c r="M34" s="791"/>
    </row>
    <row r="35" spans="2:13">
      <c r="B35" s="7"/>
      <c r="C35" s="7"/>
      <c r="D35" s="7"/>
      <c r="E35" s="7"/>
      <c r="F35" s="7"/>
      <c r="G35" s="7"/>
      <c r="H35" s="7"/>
      <c r="I35" s="7"/>
      <c r="J35" s="7"/>
      <c r="K35" s="7"/>
      <c r="L35" s="7"/>
      <c r="M35" s="7"/>
    </row>
    <row r="36" spans="2:13">
      <c r="B36" s="7"/>
      <c r="C36" s="7"/>
      <c r="D36" s="7"/>
      <c r="E36" s="7"/>
      <c r="F36" s="7"/>
      <c r="G36" s="7"/>
      <c r="H36" s="7"/>
      <c r="I36" s="7"/>
      <c r="J36" s="7"/>
      <c r="K36" s="7"/>
      <c r="L36" s="7"/>
      <c r="M36" s="7"/>
    </row>
    <row r="37" spans="2:13">
      <c r="B37" s="7"/>
      <c r="C37" s="7"/>
      <c r="D37" s="7"/>
      <c r="E37" s="7"/>
      <c r="F37" s="7"/>
      <c r="G37" s="7"/>
      <c r="H37" s="7"/>
      <c r="I37" s="7"/>
      <c r="J37" s="7"/>
      <c r="K37" s="7"/>
      <c r="L37" s="7"/>
      <c r="M37" s="7"/>
    </row>
    <row r="38" spans="2:13">
      <c r="B38" s="7"/>
      <c r="C38" s="7"/>
      <c r="D38" s="7"/>
      <c r="E38" s="7"/>
      <c r="F38" s="7"/>
      <c r="G38" s="7"/>
      <c r="H38" s="7"/>
      <c r="I38" s="7"/>
      <c r="J38" s="7"/>
      <c r="K38" s="7"/>
      <c r="L38" s="7"/>
      <c r="M38" s="7"/>
    </row>
    <row r="39" spans="2:13">
      <c r="B39" s="7"/>
      <c r="C39" s="7"/>
      <c r="D39" s="7"/>
      <c r="E39" s="7"/>
      <c r="F39" s="7"/>
      <c r="G39" s="7"/>
      <c r="H39" s="7"/>
      <c r="I39" s="7"/>
      <c r="J39" s="7"/>
      <c r="K39" s="7"/>
      <c r="L39" s="7"/>
      <c r="M39" s="7"/>
    </row>
    <row r="40" spans="2:13">
      <c r="B40" s="7"/>
      <c r="C40" s="7"/>
      <c r="D40" s="7"/>
      <c r="E40" s="7"/>
      <c r="F40" s="7"/>
      <c r="G40" s="7"/>
      <c r="H40" s="7"/>
      <c r="I40" s="7"/>
      <c r="J40" s="7"/>
      <c r="K40" s="7"/>
      <c r="L40" s="7"/>
      <c r="M40" s="7"/>
    </row>
    <row r="41" spans="2:13">
      <c r="B41" s="7"/>
      <c r="C41" s="7"/>
      <c r="D41" s="7"/>
      <c r="E41" s="7"/>
      <c r="F41" s="7"/>
      <c r="G41" s="7"/>
      <c r="H41" s="7"/>
      <c r="I41" s="7"/>
      <c r="J41" s="7"/>
      <c r="K41" s="7"/>
      <c r="L41" s="7"/>
      <c r="M41" s="7"/>
    </row>
    <row r="42" spans="2:13">
      <c r="B42" s="7"/>
      <c r="C42" s="7"/>
      <c r="D42" s="7"/>
      <c r="E42" s="7"/>
      <c r="F42" s="7"/>
      <c r="G42" s="7"/>
      <c r="H42" s="7"/>
      <c r="I42" s="7"/>
      <c r="J42" s="7"/>
      <c r="K42" s="7"/>
      <c r="L42" s="7"/>
      <c r="M42" s="7"/>
    </row>
  </sheetData>
  <sheetProtection algorithmName="SHA-512" hashValue="oJxzHpGtYiuBpe8dMixpxjQ38h7c5t8QzcLJlAEQAXVVm0Akv/HHy+qEmB15WSgExg+bx+zWRYnR5+Aq5/+m9g==" saltValue="s9wAr1z9Tz1jPLdQstCsbw==" spinCount="100000" sheet="1" objects="1" scenarios="1"/>
  <mergeCells count="8">
    <mergeCell ref="C4:M4"/>
    <mergeCell ref="C34:E34"/>
    <mergeCell ref="G34:I34"/>
    <mergeCell ref="K34:M34"/>
    <mergeCell ref="B19:H23"/>
    <mergeCell ref="L8:L16"/>
    <mergeCell ref="B25:H25"/>
    <mergeCell ref="I5:L5"/>
  </mergeCells>
  <pageMargins left="0.25" right="0.25" top="0.75" bottom="0.75" header="0.3" footer="0.3"/>
  <pageSetup paperSize="8" orientation="landscape" horizontalDpi="1200" verticalDpi="1200" r:id="rId1"/>
  <headerFooter>
    <oddFooter>&amp;L&amp;1#&amp;"Calibri"&amp;7&amp;K000000C2 General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1410D-8099-4DF6-94B7-7C93352FD16A}">
  <sheetPr>
    <tabColor theme="9" tint="0.59999389629810485"/>
    <pageSetUpPr fitToPage="1"/>
  </sheetPr>
  <dimension ref="B1:Q57"/>
  <sheetViews>
    <sheetView zoomScaleNormal="100" zoomScaleSheetLayoutView="100" workbookViewId="0">
      <selection activeCell="E2" sqref="E2"/>
    </sheetView>
  </sheetViews>
  <sheetFormatPr defaultRowHeight="12.5"/>
  <cols>
    <col min="1" max="1" width="5" customWidth="1"/>
    <col min="2" max="2" width="12.69921875" customWidth="1"/>
    <col min="3" max="3" width="13.09765625" customWidth="1"/>
    <col min="4" max="5" width="19.3984375" customWidth="1"/>
    <col min="6" max="6" width="23.296875" customWidth="1"/>
    <col min="7" max="16" width="12.69921875" customWidth="1"/>
    <col min="18" max="20" width="11.09765625" customWidth="1"/>
  </cols>
  <sheetData>
    <row r="1" spans="2:17" ht="13.4" customHeight="1">
      <c r="F1" s="178"/>
      <c r="G1" s="299" t="s">
        <v>82</v>
      </c>
    </row>
    <row r="2" spans="2:17" ht="64.400000000000006" customHeight="1">
      <c r="F2" s="178"/>
      <c r="H2" s="48"/>
    </row>
    <row r="5" spans="2:17" ht="21">
      <c r="B5" s="302" t="s">
        <v>1178</v>
      </c>
      <c r="C5" s="19"/>
      <c r="D5" s="19"/>
      <c r="E5" s="19"/>
      <c r="F5" s="781"/>
      <c r="G5" s="781"/>
      <c r="H5" s="781"/>
      <c r="I5" s="781"/>
      <c r="J5" s="781"/>
      <c r="K5" s="781"/>
      <c r="L5" s="781"/>
      <c r="M5" s="781"/>
      <c r="N5" s="781"/>
      <c r="O5" s="781"/>
      <c r="P5" s="781"/>
      <c r="Q5" s="781"/>
    </row>
    <row r="6" spans="2:17" ht="11.5" customHeight="1">
      <c r="B6" s="19"/>
      <c r="C6" s="19"/>
      <c r="D6" s="19"/>
      <c r="E6" s="19"/>
      <c r="F6" s="19"/>
      <c r="G6" s="781"/>
      <c r="H6" s="781"/>
      <c r="I6" s="781"/>
      <c r="J6" s="781"/>
      <c r="K6" s="22"/>
      <c r="L6" s="22"/>
      <c r="M6" s="22"/>
      <c r="N6" s="22"/>
      <c r="O6" s="22"/>
      <c r="P6" s="22"/>
      <c r="Q6" s="22"/>
    </row>
    <row r="7" spans="2:17">
      <c r="B7" s="7"/>
      <c r="C7" s="7"/>
      <c r="D7" s="7"/>
      <c r="E7" s="7"/>
      <c r="F7" s="7"/>
      <c r="G7" s="7"/>
      <c r="H7" s="7"/>
      <c r="I7" s="7"/>
      <c r="J7" s="7"/>
    </row>
    <row r="8" spans="2:17" ht="25" customHeight="1">
      <c r="B8" s="810" t="s">
        <v>1030</v>
      </c>
      <c r="C8" s="810"/>
      <c r="D8" s="810"/>
      <c r="E8" s="305"/>
      <c r="F8" s="571"/>
      <c r="G8" s="333" t="s">
        <v>1029</v>
      </c>
      <c r="H8" s="333" t="s">
        <v>101</v>
      </c>
      <c r="I8" s="333" t="s">
        <v>102</v>
      </c>
      <c r="J8" s="333" t="s">
        <v>84</v>
      </c>
      <c r="K8" s="333" t="s">
        <v>103</v>
      </c>
      <c r="L8" s="333" t="s">
        <v>85</v>
      </c>
      <c r="M8" s="333" t="s">
        <v>86</v>
      </c>
      <c r="N8" s="333" t="s">
        <v>91</v>
      </c>
      <c r="O8" s="333" t="s">
        <v>104</v>
      </c>
      <c r="P8" s="333" t="s">
        <v>1031</v>
      </c>
      <c r="Q8" s="129"/>
    </row>
    <row r="9" spans="2:17" ht="15" customHeight="1">
      <c r="B9" s="811" t="s">
        <v>105</v>
      </c>
      <c r="C9" s="813" t="s">
        <v>106</v>
      </c>
      <c r="D9" s="809" t="s">
        <v>107</v>
      </c>
      <c r="E9" s="809" t="s">
        <v>108</v>
      </c>
      <c r="F9" s="809"/>
      <c r="G9" s="308">
        <v>869</v>
      </c>
      <c r="H9" s="308">
        <v>73</v>
      </c>
      <c r="I9" s="308" t="s">
        <v>939</v>
      </c>
      <c r="J9" s="572">
        <v>942</v>
      </c>
      <c r="K9" s="307"/>
      <c r="L9" s="221">
        <v>951</v>
      </c>
      <c r="M9" s="221">
        <v>864</v>
      </c>
      <c r="N9" s="221">
        <v>696</v>
      </c>
      <c r="O9" s="221">
        <v>1056</v>
      </c>
      <c r="P9" s="221">
        <v>1262</v>
      </c>
    </row>
    <row r="10" spans="2:17" ht="15" customHeight="1">
      <c r="B10" s="811"/>
      <c r="C10" s="813"/>
      <c r="D10" s="809"/>
      <c r="E10" s="809" t="s">
        <v>1039</v>
      </c>
      <c r="F10" s="809"/>
      <c r="G10" s="308">
        <v>508</v>
      </c>
      <c r="H10" s="573" t="s">
        <v>565</v>
      </c>
      <c r="I10" s="300" t="s">
        <v>939</v>
      </c>
      <c r="J10" s="574">
        <v>508</v>
      </c>
      <c r="K10" s="221"/>
      <c r="L10" s="221">
        <v>313</v>
      </c>
      <c r="M10" s="221">
        <v>320</v>
      </c>
      <c r="N10" s="221">
        <v>255</v>
      </c>
      <c r="O10" s="221">
        <v>746</v>
      </c>
      <c r="P10" s="221">
        <v>62</v>
      </c>
    </row>
    <row r="11" spans="2:17" ht="13.5" customHeight="1">
      <c r="B11" s="811"/>
      <c r="C11" s="813"/>
      <c r="D11" s="809"/>
      <c r="E11" s="804" t="s">
        <v>1032</v>
      </c>
      <c r="F11" s="804"/>
      <c r="G11" s="308">
        <v>516</v>
      </c>
      <c r="H11" s="308">
        <v>234</v>
      </c>
      <c r="I11" s="308" t="s">
        <v>939</v>
      </c>
      <c r="J11" s="572">
        <v>750</v>
      </c>
      <c r="K11" s="307"/>
      <c r="L11" s="221">
        <v>1221</v>
      </c>
      <c r="M11" s="221">
        <v>543</v>
      </c>
      <c r="N11" s="221">
        <v>492</v>
      </c>
      <c r="O11" s="221">
        <v>519</v>
      </c>
      <c r="P11" s="221">
        <v>486</v>
      </c>
    </row>
    <row r="12" spans="2:17" ht="15" customHeight="1">
      <c r="B12" s="811"/>
      <c r="C12" s="813"/>
      <c r="D12" s="257" t="s">
        <v>109</v>
      </c>
      <c r="E12" s="804" t="s">
        <v>1033</v>
      </c>
      <c r="F12" s="804"/>
      <c r="G12" s="308">
        <v>25727</v>
      </c>
      <c r="H12" s="308">
        <v>545</v>
      </c>
      <c r="I12" s="308">
        <v>80</v>
      </c>
      <c r="J12" s="572">
        <v>26352</v>
      </c>
      <c r="K12" s="307"/>
      <c r="L12" s="221">
        <v>27145</v>
      </c>
      <c r="M12" s="221">
        <v>28862</v>
      </c>
      <c r="N12" s="221">
        <v>28569</v>
      </c>
      <c r="O12" s="221">
        <v>32799</v>
      </c>
      <c r="P12" s="221">
        <v>33929</v>
      </c>
    </row>
    <row r="13" spans="2:17" ht="15" customHeight="1">
      <c r="B13" s="811"/>
      <c r="C13" s="813"/>
      <c r="D13" s="257"/>
      <c r="E13" s="804" t="s">
        <v>940</v>
      </c>
      <c r="F13" s="804"/>
      <c r="G13" s="308">
        <v>25727</v>
      </c>
      <c r="H13" s="308">
        <v>206</v>
      </c>
      <c r="I13" s="308">
        <v>82</v>
      </c>
      <c r="J13" s="572">
        <v>26015</v>
      </c>
      <c r="K13" s="307"/>
      <c r="L13" s="221">
        <v>26801</v>
      </c>
      <c r="M13" s="221">
        <v>28606</v>
      </c>
      <c r="N13" s="221">
        <v>28280</v>
      </c>
      <c r="O13" s="221">
        <v>32737</v>
      </c>
      <c r="P13" s="221">
        <v>34087</v>
      </c>
    </row>
    <row r="14" spans="2:17" ht="12.5" customHeight="1">
      <c r="B14" s="811"/>
      <c r="C14" s="813"/>
      <c r="D14" s="814" t="s">
        <v>941</v>
      </c>
      <c r="E14" s="814"/>
      <c r="F14" s="814"/>
      <c r="G14" s="303">
        <v>27620</v>
      </c>
      <c r="H14" s="303">
        <v>852</v>
      </c>
      <c r="I14" s="303">
        <v>80</v>
      </c>
      <c r="J14" s="304">
        <v>28552</v>
      </c>
      <c r="K14" s="575" t="s">
        <v>942</v>
      </c>
      <c r="L14" s="303">
        <v>29630</v>
      </c>
      <c r="M14" s="303">
        <v>30589</v>
      </c>
      <c r="N14" s="303">
        <v>30012</v>
      </c>
      <c r="O14" s="303">
        <v>35120</v>
      </c>
      <c r="P14" s="303">
        <v>35739</v>
      </c>
    </row>
    <row r="15" spans="2:17" ht="12.5" customHeight="1">
      <c r="B15" s="811"/>
      <c r="C15" s="813"/>
      <c r="D15" s="814" t="s">
        <v>943</v>
      </c>
      <c r="E15" s="814"/>
      <c r="F15" s="814"/>
      <c r="G15" s="303">
        <v>27620</v>
      </c>
      <c r="H15" s="303">
        <v>513</v>
      </c>
      <c r="I15" s="303">
        <v>82</v>
      </c>
      <c r="J15" s="304">
        <v>28215</v>
      </c>
      <c r="K15" s="575" t="s">
        <v>942</v>
      </c>
      <c r="L15" s="303">
        <v>29286</v>
      </c>
      <c r="M15" s="303">
        <v>30333</v>
      </c>
      <c r="N15" s="303">
        <v>29723</v>
      </c>
      <c r="O15" s="303">
        <v>35058</v>
      </c>
      <c r="P15" s="303">
        <v>35897</v>
      </c>
    </row>
    <row r="16" spans="2:17">
      <c r="B16" s="811"/>
      <c r="C16" s="815" t="s">
        <v>111</v>
      </c>
      <c r="D16" s="816" t="s">
        <v>111</v>
      </c>
      <c r="E16" s="804" t="s">
        <v>1034</v>
      </c>
      <c r="F16" s="804"/>
      <c r="G16" s="308">
        <v>47</v>
      </c>
      <c r="H16" s="576" t="s">
        <v>1036</v>
      </c>
      <c r="I16" s="576" t="s">
        <v>944</v>
      </c>
      <c r="J16" s="572">
        <v>47</v>
      </c>
      <c r="K16" s="307"/>
      <c r="L16" s="221">
        <v>52</v>
      </c>
      <c r="M16" s="221">
        <v>68</v>
      </c>
      <c r="N16" s="221">
        <v>69</v>
      </c>
      <c r="O16" s="221">
        <v>71</v>
      </c>
      <c r="P16" s="221">
        <v>136</v>
      </c>
    </row>
    <row r="17" spans="2:17">
      <c r="B17" s="811"/>
      <c r="C17" s="815"/>
      <c r="D17" s="817"/>
      <c r="E17" s="804" t="s">
        <v>1035</v>
      </c>
      <c r="F17" s="804"/>
      <c r="G17" s="308">
        <v>83</v>
      </c>
      <c r="H17" s="576" t="s">
        <v>944</v>
      </c>
      <c r="I17" s="576" t="s">
        <v>944</v>
      </c>
      <c r="J17" s="572">
        <v>83</v>
      </c>
      <c r="K17" s="307"/>
      <c r="L17" s="221">
        <v>85</v>
      </c>
      <c r="M17" s="221">
        <v>81</v>
      </c>
      <c r="N17" s="577">
        <v>73</v>
      </c>
      <c r="O17" s="577">
        <v>130</v>
      </c>
      <c r="P17" s="221">
        <v>128</v>
      </c>
    </row>
    <row r="18" spans="2:17" ht="12.5" customHeight="1">
      <c r="B18" s="811"/>
      <c r="C18" s="815"/>
      <c r="D18" s="817"/>
      <c r="E18" s="804" t="s">
        <v>1037</v>
      </c>
      <c r="F18" s="804"/>
      <c r="G18" s="308">
        <v>373</v>
      </c>
      <c r="H18" s="576" t="s">
        <v>944</v>
      </c>
      <c r="I18" s="576" t="s">
        <v>944</v>
      </c>
      <c r="J18" s="572">
        <v>373</v>
      </c>
      <c r="K18" s="307"/>
      <c r="L18" s="578" t="s">
        <v>944</v>
      </c>
      <c r="M18" s="578" t="s">
        <v>944</v>
      </c>
      <c r="N18" s="578" t="s">
        <v>944</v>
      </c>
      <c r="O18" s="578" t="s">
        <v>944</v>
      </c>
      <c r="P18" s="578" t="s">
        <v>944</v>
      </c>
    </row>
    <row r="19" spans="2:17" ht="12.5" customHeight="1">
      <c r="B19" s="811"/>
      <c r="C19" s="815"/>
      <c r="D19" s="817"/>
      <c r="E19" s="804" t="s">
        <v>116</v>
      </c>
      <c r="F19" s="804"/>
      <c r="G19" s="308">
        <v>10478</v>
      </c>
      <c r="H19" s="308">
        <v>209</v>
      </c>
      <c r="I19" s="308">
        <v>17</v>
      </c>
      <c r="J19" s="572">
        <v>10704</v>
      </c>
      <c r="K19" s="307"/>
      <c r="L19" s="221">
        <v>8774</v>
      </c>
      <c r="M19" s="221">
        <v>9183</v>
      </c>
      <c r="N19" s="578" t="s">
        <v>944</v>
      </c>
      <c r="O19" s="578" t="s">
        <v>944</v>
      </c>
      <c r="P19" s="578" t="s">
        <v>944</v>
      </c>
    </row>
    <row r="20" spans="2:17">
      <c r="B20" s="811"/>
      <c r="C20" s="815"/>
      <c r="D20" s="817"/>
      <c r="E20" s="804" t="s">
        <v>117</v>
      </c>
      <c r="F20" s="804"/>
      <c r="G20" s="308">
        <v>120</v>
      </c>
      <c r="H20" s="576" t="s">
        <v>944</v>
      </c>
      <c r="I20" s="576" t="s">
        <v>944</v>
      </c>
      <c r="J20" s="572">
        <v>120</v>
      </c>
      <c r="K20" s="307"/>
      <c r="L20" s="221">
        <v>178</v>
      </c>
      <c r="M20" s="221">
        <v>83</v>
      </c>
      <c r="N20" s="577">
        <v>64</v>
      </c>
      <c r="O20" s="577">
        <v>97</v>
      </c>
      <c r="P20" s="221">
        <v>146</v>
      </c>
    </row>
    <row r="21" spans="2:17">
      <c r="B21" s="811"/>
      <c r="C21" s="815"/>
      <c r="D21" s="817"/>
      <c r="E21" s="804" t="s">
        <v>118</v>
      </c>
      <c r="F21" s="804"/>
      <c r="G21" s="308">
        <v>43</v>
      </c>
      <c r="H21" s="576" t="s">
        <v>944</v>
      </c>
      <c r="I21" s="576" t="s">
        <v>944</v>
      </c>
      <c r="J21" s="572">
        <v>43</v>
      </c>
      <c r="K21" s="307"/>
      <c r="L21" s="221">
        <v>44</v>
      </c>
      <c r="M21" s="221">
        <v>30</v>
      </c>
      <c r="N21" s="577">
        <v>51</v>
      </c>
      <c r="O21" s="221">
        <v>144</v>
      </c>
      <c r="P21" s="221">
        <v>277</v>
      </c>
    </row>
    <row r="22" spans="2:17">
      <c r="B22" s="811"/>
      <c r="C22" s="815"/>
      <c r="D22" s="817"/>
      <c r="E22" s="257" t="s">
        <v>112</v>
      </c>
      <c r="F22" s="257"/>
      <c r="G22" s="308">
        <v>6180</v>
      </c>
      <c r="H22" s="576" t="s">
        <v>944</v>
      </c>
      <c r="I22" s="576" t="s">
        <v>944</v>
      </c>
      <c r="J22" s="572">
        <v>6180</v>
      </c>
      <c r="K22" s="307"/>
      <c r="L22" s="221">
        <v>4182</v>
      </c>
      <c r="M22" s="221">
        <v>872</v>
      </c>
      <c r="N22" s="577">
        <v>512</v>
      </c>
      <c r="O22" s="221">
        <v>3939</v>
      </c>
      <c r="P22" s="221">
        <v>5615</v>
      </c>
    </row>
    <row r="23" spans="2:17">
      <c r="B23" s="811"/>
      <c r="C23" s="815"/>
      <c r="D23" s="817"/>
      <c r="E23" s="257" t="s">
        <v>114</v>
      </c>
      <c r="F23" s="257"/>
      <c r="G23" s="308">
        <v>12610</v>
      </c>
      <c r="H23" s="576" t="s">
        <v>944</v>
      </c>
      <c r="I23" s="576" t="s">
        <v>944</v>
      </c>
      <c r="J23" s="572">
        <v>12610</v>
      </c>
      <c r="K23" s="307"/>
      <c r="L23" s="221">
        <v>13868</v>
      </c>
      <c r="M23" s="221">
        <v>11974</v>
      </c>
      <c r="N23" s="577">
        <v>7011</v>
      </c>
      <c r="O23" s="221">
        <v>15385</v>
      </c>
      <c r="P23" s="221">
        <v>19936</v>
      </c>
    </row>
    <row r="24" spans="2:17" ht="12.5" customHeight="1">
      <c r="B24" s="811"/>
      <c r="C24" s="815"/>
      <c r="D24" s="817"/>
      <c r="E24" s="807" t="s">
        <v>113</v>
      </c>
      <c r="F24" s="808"/>
      <c r="G24" s="308">
        <v>939</v>
      </c>
      <c r="H24" s="576" t="s">
        <v>944</v>
      </c>
      <c r="I24" s="576" t="s">
        <v>944</v>
      </c>
      <c r="J24" s="572">
        <v>939</v>
      </c>
      <c r="K24" s="307"/>
      <c r="L24" s="221">
        <v>680</v>
      </c>
      <c r="M24" s="221">
        <v>287</v>
      </c>
      <c r="N24" s="578" t="s">
        <v>944</v>
      </c>
      <c r="O24" s="578" t="s">
        <v>944</v>
      </c>
      <c r="P24" s="578" t="s">
        <v>944</v>
      </c>
    </row>
    <row r="25" spans="2:17" ht="12.5" customHeight="1">
      <c r="B25" s="811"/>
      <c r="C25" s="815"/>
      <c r="D25" s="801"/>
      <c r="E25" s="257" t="s">
        <v>115</v>
      </c>
      <c r="F25" s="257"/>
      <c r="G25" s="308">
        <v>586</v>
      </c>
      <c r="H25" s="576" t="s">
        <v>944</v>
      </c>
      <c r="I25" s="576" t="s">
        <v>944</v>
      </c>
      <c r="J25" s="572">
        <v>586</v>
      </c>
      <c r="K25" s="307"/>
      <c r="L25" s="221">
        <v>613</v>
      </c>
      <c r="M25" s="221">
        <v>652</v>
      </c>
      <c r="N25" s="578" t="s">
        <v>944</v>
      </c>
      <c r="O25" s="578" t="s">
        <v>944</v>
      </c>
      <c r="P25" s="578" t="s">
        <v>944</v>
      </c>
    </row>
    <row r="26" spans="2:17" ht="21.65" customHeight="1">
      <c r="B26" s="811"/>
      <c r="C26" s="815"/>
      <c r="D26" s="106" t="s">
        <v>110</v>
      </c>
      <c r="E26" s="809"/>
      <c r="F26" s="809"/>
      <c r="G26" s="572">
        <v>31459</v>
      </c>
      <c r="H26" s="572">
        <v>209</v>
      </c>
      <c r="I26" s="576" t="s">
        <v>944</v>
      </c>
      <c r="J26" s="572">
        <v>31685</v>
      </c>
      <c r="K26" s="579">
        <v>0.11</v>
      </c>
      <c r="L26" s="580">
        <v>28476</v>
      </c>
      <c r="M26" s="580">
        <v>23230</v>
      </c>
      <c r="N26" s="580">
        <v>7780</v>
      </c>
      <c r="O26" s="580">
        <v>19766</v>
      </c>
      <c r="P26" s="580">
        <v>26238</v>
      </c>
    </row>
    <row r="27" spans="2:17">
      <c r="B27" s="811"/>
      <c r="C27" s="812" t="s">
        <v>945</v>
      </c>
      <c r="D27" s="812"/>
      <c r="E27" s="812"/>
      <c r="F27" s="812"/>
      <c r="G27" s="311">
        <v>59079</v>
      </c>
      <c r="H27" s="311">
        <v>1061</v>
      </c>
      <c r="I27" s="311">
        <v>97</v>
      </c>
      <c r="J27" s="581">
        <v>60237</v>
      </c>
      <c r="K27" s="582">
        <v>0.04</v>
      </c>
      <c r="L27" s="314">
        <v>58106</v>
      </c>
      <c r="M27" s="314">
        <v>53819</v>
      </c>
      <c r="N27" s="314">
        <v>37792</v>
      </c>
      <c r="O27" s="311">
        <v>54886</v>
      </c>
      <c r="P27" s="311">
        <v>61977</v>
      </c>
    </row>
    <row r="28" spans="2:17">
      <c r="B28" s="811"/>
      <c r="C28" s="812" t="s">
        <v>946</v>
      </c>
      <c r="D28" s="812"/>
      <c r="E28" s="812"/>
      <c r="F28" s="812"/>
      <c r="G28" s="311">
        <v>59079</v>
      </c>
      <c r="H28" s="311">
        <v>722</v>
      </c>
      <c r="I28" s="311">
        <v>99</v>
      </c>
      <c r="J28" s="581">
        <v>59900</v>
      </c>
      <c r="K28" s="582">
        <v>0.04</v>
      </c>
      <c r="L28" s="314">
        <v>57762</v>
      </c>
      <c r="M28" s="314">
        <v>53563</v>
      </c>
      <c r="N28" s="314">
        <v>37503</v>
      </c>
      <c r="O28" s="311">
        <v>54824</v>
      </c>
      <c r="P28" s="311">
        <v>62135</v>
      </c>
    </row>
    <row r="29" spans="2:17" ht="16" customHeight="1">
      <c r="B29" s="797" t="s">
        <v>1038</v>
      </c>
      <c r="C29" s="799"/>
      <c r="D29" s="258" t="s">
        <v>1038</v>
      </c>
      <c r="E29" s="801" t="s">
        <v>1040</v>
      </c>
      <c r="F29" s="801"/>
      <c r="G29" s="312">
        <v>10</v>
      </c>
      <c r="H29" s="576" t="s">
        <v>944</v>
      </c>
      <c r="I29" s="576" t="s">
        <v>944</v>
      </c>
      <c r="J29" s="313">
        <v>10</v>
      </c>
      <c r="K29" s="583"/>
      <c r="L29" s="223">
        <v>80</v>
      </c>
      <c r="M29" s="223">
        <v>61</v>
      </c>
      <c r="N29" s="223">
        <v>95</v>
      </c>
      <c r="O29" s="315">
        <v>33</v>
      </c>
      <c r="P29" s="315">
        <v>34</v>
      </c>
    </row>
    <row r="30" spans="2:17" ht="12" customHeight="1">
      <c r="B30" s="798"/>
      <c r="C30" s="800"/>
      <c r="D30" s="107" t="s">
        <v>110</v>
      </c>
      <c r="E30" s="214"/>
      <c r="F30" s="310"/>
      <c r="G30" s="301">
        <v>10</v>
      </c>
      <c r="H30" s="576" t="s">
        <v>944</v>
      </c>
      <c r="I30" s="576" t="s">
        <v>944</v>
      </c>
      <c r="J30" s="309">
        <v>10</v>
      </c>
      <c r="K30" s="584" t="s">
        <v>947</v>
      </c>
      <c r="L30" s="221">
        <v>80</v>
      </c>
      <c r="M30" s="259">
        <v>61</v>
      </c>
      <c r="N30" s="259">
        <v>95</v>
      </c>
      <c r="O30" s="259">
        <v>33</v>
      </c>
      <c r="P30" s="259">
        <v>34</v>
      </c>
    </row>
    <row r="31" spans="2:17" ht="12.5" customHeight="1" thickBot="1">
      <c r="B31" s="802" t="s">
        <v>948</v>
      </c>
      <c r="C31" s="802"/>
      <c r="D31" s="802"/>
      <c r="E31" s="585"/>
      <c r="F31" s="585"/>
      <c r="G31" s="586">
        <v>59089</v>
      </c>
      <c r="H31" s="586">
        <v>1061</v>
      </c>
      <c r="I31" s="586">
        <v>97</v>
      </c>
      <c r="J31" s="731">
        <v>60247</v>
      </c>
      <c r="K31" s="587">
        <v>0.04</v>
      </c>
      <c r="L31" s="586">
        <v>58186</v>
      </c>
      <c r="M31" s="586">
        <v>53880</v>
      </c>
      <c r="N31" s="586">
        <v>37887</v>
      </c>
      <c r="O31" s="586">
        <v>54919</v>
      </c>
      <c r="P31" s="586">
        <v>62011</v>
      </c>
      <c r="Q31" s="129"/>
    </row>
    <row r="32" spans="2:17" ht="13" thickBot="1">
      <c r="B32" s="803" t="s">
        <v>119</v>
      </c>
      <c r="C32" s="803"/>
      <c r="D32" s="803"/>
      <c r="E32" s="585"/>
      <c r="F32" s="585"/>
      <c r="G32" s="586">
        <v>59089</v>
      </c>
      <c r="H32" s="586">
        <v>722</v>
      </c>
      <c r="I32" s="586">
        <v>99</v>
      </c>
      <c r="J32" s="731">
        <v>59910</v>
      </c>
      <c r="K32" s="587">
        <v>0.04</v>
      </c>
      <c r="L32" s="586">
        <v>57842</v>
      </c>
      <c r="M32" s="586">
        <v>53624</v>
      </c>
      <c r="N32" s="586">
        <v>37598</v>
      </c>
      <c r="O32" s="586">
        <v>54857</v>
      </c>
      <c r="P32" s="586">
        <v>62169</v>
      </c>
      <c r="Q32" s="129"/>
    </row>
    <row r="33" spans="2:16" ht="12.5" customHeight="1">
      <c r="B33" s="805" t="s">
        <v>120</v>
      </c>
      <c r="C33" s="805"/>
      <c r="D33" s="805"/>
      <c r="E33" s="805"/>
      <c r="F33" s="237"/>
      <c r="G33" s="237"/>
      <c r="H33" s="237"/>
      <c r="I33" s="237"/>
      <c r="J33" s="237"/>
      <c r="K33" s="237"/>
      <c r="L33" s="237"/>
      <c r="M33" s="237"/>
      <c r="N33" s="237"/>
      <c r="O33" s="237"/>
    </row>
    <row r="34" spans="2:16">
      <c r="B34" s="806" t="s">
        <v>121</v>
      </c>
      <c r="C34" s="806"/>
      <c r="D34" s="237"/>
      <c r="E34" s="237"/>
      <c r="F34" s="237"/>
      <c r="G34" s="237"/>
      <c r="H34" s="237"/>
      <c r="I34" s="237"/>
      <c r="J34" s="237"/>
      <c r="K34" s="237"/>
      <c r="L34" s="237"/>
      <c r="M34" s="237"/>
      <c r="N34" s="237"/>
      <c r="O34" s="237"/>
    </row>
    <row r="35" spans="2:16">
      <c r="B35" s="795" t="s">
        <v>122</v>
      </c>
      <c r="C35" s="795"/>
      <c r="D35" s="795"/>
      <c r="E35" s="795"/>
      <c r="F35" s="237"/>
      <c r="G35" s="237"/>
      <c r="H35" s="237"/>
      <c r="I35" s="237"/>
      <c r="J35" s="237"/>
      <c r="K35" s="237"/>
      <c r="L35" s="237"/>
      <c r="M35" s="237"/>
      <c r="N35" s="237"/>
      <c r="O35" s="237"/>
    </row>
    <row r="36" spans="2:16">
      <c r="B36" s="237"/>
      <c r="C36" s="237"/>
      <c r="D36" s="237"/>
      <c r="E36" s="237"/>
      <c r="F36" s="237"/>
      <c r="G36" s="237"/>
      <c r="H36" s="237"/>
      <c r="I36" s="237"/>
      <c r="J36" s="237"/>
      <c r="K36" s="237"/>
      <c r="L36" s="237"/>
      <c r="M36" s="237"/>
      <c r="N36" s="237"/>
      <c r="O36" s="237"/>
    </row>
    <row r="37" spans="2:16" ht="169" customHeight="1">
      <c r="B37" s="796" t="s">
        <v>1041</v>
      </c>
      <c r="C37" s="796"/>
      <c r="D37" s="796"/>
      <c r="E37" s="796"/>
      <c r="F37" s="796"/>
      <c r="G37" s="796"/>
      <c r="H37" s="796"/>
      <c r="I37" s="796"/>
      <c r="J37" s="796"/>
      <c r="K37" s="796"/>
      <c r="L37" s="796"/>
      <c r="M37" s="796"/>
      <c r="N37" s="796"/>
      <c r="O37" s="796"/>
    </row>
    <row r="39" spans="2:16">
      <c r="D39" s="42"/>
      <c r="E39" s="42"/>
      <c r="F39" s="42"/>
      <c r="G39" s="42"/>
      <c r="H39" s="42"/>
      <c r="I39" s="42"/>
      <c r="J39" s="42"/>
      <c r="K39" s="42"/>
      <c r="L39" s="42"/>
      <c r="M39" s="212"/>
      <c r="N39" s="42"/>
      <c r="O39" s="213"/>
      <c r="P39" s="213"/>
    </row>
    <row r="40" spans="2:16">
      <c r="M40" s="166"/>
    </row>
    <row r="41" spans="2:16">
      <c r="M41" s="166"/>
    </row>
    <row r="42" spans="2:16">
      <c r="M42" s="166"/>
      <c r="N42" s="213"/>
      <c r="O42" s="213"/>
      <c r="P42" s="213"/>
    </row>
    <row r="43" spans="2:16">
      <c r="N43" s="213"/>
      <c r="O43" s="213"/>
      <c r="P43" s="213"/>
    </row>
    <row r="44" spans="2:16">
      <c r="M44" s="166"/>
      <c r="O44" s="213"/>
    </row>
    <row r="45" spans="2:16">
      <c r="M45" s="166"/>
    </row>
    <row r="46" spans="2:16">
      <c r="M46" s="166"/>
      <c r="N46" s="213"/>
      <c r="O46" s="213"/>
    </row>
    <row r="47" spans="2:16">
      <c r="M47" s="166"/>
    </row>
    <row r="48" spans="2:16">
      <c r="M48" s="166"/>
    </row>
    <row r="49" spans="13:16">
      <c r="M49" s="166"/>
    </row>
    <row r="53" spans="13:16">
      <c r="M53" s="166"/>
      <c r="N53" s="213"/>
      <c r="O53" s="213"/>
      <c r="P53" s="213"/>
    </row>
    <row r="54" spans="13:16">
      <c r="M54" s="166"/>
      <c r="N54" s="213"/>
      <c r="O54" s="213"/>
      <c r="P54" s="213"/>
    </row>
    <row r="55" spans="13:16">
      <c r="M55" s="166"/>
    </row>
    <row r="56" spans="13:16">
      <c r="M56" s="166"/>
    </row>
    <row r="57" spans="13:16">
      <c r="M57" s="162"/>
      <c r="N57" s="213"/>
      <c r="O57" s="213"/>
      <c r="P57" s="213"/>
    </row>
  </sheetData>
  <sheetProtection algorithmName="SHA-512" hashValue="YA5lNX84VjP6rsSd6IcI9ZiRvjp242ljXG012/Z31pAhkEd2qfhdYIDkD2qDzoZFN9ol2jT13l4MoCEjDeHD3Q==" saltValue="+9tLVfJWoC5Yg0s30CCnfw==" spinCount="100000" sheet="1" objects="1" scenarios="1"/>
  <mergeCells count="34">
    <mergeCell ref="F5:Q5"/>
    <mergeCell ref="E9:F9"/>
    <mergeCell ref="E10:F10"/>
    <mergeCell ref="D9:D11"/>
    <mergeCell ref="G6:J6"/>
    <mergeCell ref="B8:D8"/>
    <mergeCell ref="B9:B28"/>
    <mergeCell ref="C27:F27"/>
    <mergeCell ref="C28:F28"/>
    <mergeCell ref="C9:C15"/>
    <mergeCell ref="D14:F14"/>
    <mergeCell ref="D15:F15"/>
    <mergeCell ref="C16:C26"/>
    <mergeCell ref="D16:D25"/>
    <mergeCell ref="E20:F20"/>
    <mergeCell ref="E21:F21"/>
    <mergeCell ref="E11:F11"/>
    <mergeCell ref="E12:F12"/>
    <mergeCell ref="E18:F18"/>
    <mergeCell ref="B33:E33"/>
    <mergeCell ref="B34:C34"/>
    <mergeCell ref="E24:F24"/>
    <mergeCell ref="E26:F26"/>
    <mergeCell ref="E13:F13"/>
    <mergeCell ref="E19:F19"/>
    <mergeCell ref="E16:F16"/>
    <mergeCell ref="E17:F17"/>
    <mergeCell ref="B35:E35"/>
    <mergeCell ref="B37:O37"/>
    <mergeCell ref="B29:B30"/>
    <mergeCell ref="C29:C30"/>
    <mergeCell ref="E29:F29"/>
    <mergeCell ref="B31:D31"/>
    <mergeCell ref="B32:D32"/>
  </mergeCells>
  <phoneticPr fontId="6" type="noConversion"/>
  <pageMargins left="0.25" right="0.25" top="0.75" bottom="0.75" header="0.3" footer="0.3"/>
  <pageSetup paperSize="8" scale="80" orientation="landscape" horizontalDpi="1200" verticalDpi="1200" r:id="rId1"/>
  <headerFooter>
    <oddFooter>&amp;L&amp;1#&amp;"Calibri"&amp;7&amp;K000000C2 General</oddFooter>
  </headerFooter>
  <ignoredErrors>
    <ignoredError sqref="K30 K14:K15"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D432B8F4A727740930746ECA80F60F6" ma:contentTypeVersion="4" ma:contentTypeDescription="Create a new document." ma:contentTypeScope="" ma:versionID="1e5b2edfcb3872f430b87a3754791e96">
  <xsd:schema xmlns:xsd="http://www.w3.org/2001/XMLSchema" xmlns:xs="http://www.w3.org/2001/XMLSchema" xmlns:p="http://schemas.microsoft.com/office/2006/metadata/properties" xmlns:ns2="5b943995-92f2-4f69-aaa8-e1dbf1fe399f" targetNamespace="http://schemas.microsoft.com/office/2006/metadata/properties" ma:root="true" ma:fieldsID="bb4e74db66d8455a482cc548285e0308" ns2:_="">
    <xsd:import namespace="5b943995-92f2-4f69-aaa8-e1dbf1fe399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943995-92f2-4f69-aaa8-e1dbf1fe39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BC4AEA1-076C-49AF-A767-36B08096DB38}">
  <ds:schemaRefs>
    <ds:schemaRef ds:uri="http://schemas.microsoft.com/sharepoint/v3/contenttype/forms"/>
  </ds:schemaRefs>
</ds:datastoreItem>
</file>

<file path=customXml/itemProps2.xml><?xml version="1.0" encoding="utf-8"?>
<ds:datastoreItem xmlns:ds="http://schemas.openxmlformats.org/officeDocument/2006/customXml" ds:itemID="{75C8CF10-A01A-4A0E-AADA-A4F268A900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b943995-92f2-4f69-aaa8-e1dbf1fe399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C30E62-DC8E-473C-B4D9-26B3DDCF8E90}">
  <ds:schemaRefs>
    <ds:schemaRef ds:uri="http://purl.org/dc/dcmitype/"/>
    <ds:schemaRef ds:uri="5b943995-92f2-4f69-aaa8-e1dbf1fe399f"/>
    <ds:schemaRef ds:uri="http://schemas.microsoft.com/office/2006/documentManagement/types"/>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6</vt:i4>
      </vt:variant>
    </vt:vector>
  </HeadingPairs>
  <TitlesOfParts>
    <vt:vector size="45" baseType="lpstr">
      <vt:lpstr>Cover</vt:lpstr>
      <vt:lpstr>Home</vt:lpstr>
      <vt:lpstr>JSE sust</vt:lpstr>
      <vt:lpstr>JSE CC</vt:lpstr>
      <vt:lpstr>UNGC</vt:lpstr>
      <vt:lpstr>Stakeholder Economic Value Stat</vt:lpstr>
      <vt:lpstr>ENVIRONMENT</vt:lpstr>
      <vt:lpstr>Climate-related Performance</vt:lpstr>
      <vt:lpstr>GHG Emissions</vt:lpstr>
      <vt:lpstr>SOCIAL</vt:lpstr>
      <vt:lpstr>Employee Profile</vt:lpstr>
      <vt:lpstr>Diversity</vt:lpstr>
      <vt:lpstr>EE Plan Implementation</vt:lpstr>
      <vt:lpstr>EE and NEAP Targets</vt:lpstr>
      <vt:lpstr>Employee Wellbeing and Benefits</vt:lpstr>
      <vt:lpstr>Employee Relations</vt:lpstr>
      <vt:lpstr>Training and Development</vt:lpstr>
      <vt:lpstr>Corporate Social Investment</vt:lpstr>
      <vt:lpstr>Volunteering</vt:lpstr>
      <vt:lpstr>Enterprise Development</vt:lpstr>
      <vt:lpstr>Procurement and Supply Chain</vt:lpstr>
      <vt:lpstr>Associations</vt:lpstr>
      <vt:lpstr>GOVERNANCE</vt:lpstr>
      <vt:lpstr>Data Security &amp; Client Privacy</vt:lpstr>
      <vt:lpstr>Compliance</vt:lpstr>
      <vt:lpstr>Ethics</vt:lpstr>
      <vt:lpstr>OHS</vt:lpstr>
      <vt:lpstr>Product Governance</vt:lpstr>
      <vt:lpstr>Policies and Frameworks</vt:lpstr>
      <vt:lpstr>BUSINESS UNIT KPIs</vt:lpstr>
      <vt:lpstr>Health</vt:lpstr>
      <vt:lpstr>Vitality</vt:lpstr>
      <vt:lpstr>Discovery Invest</vt:lpstr>
      <vt:lpstr>Discovery Life</vt:lpstr>
      <vt:lpstr>Discovery Insure</vt:lpstr>
      <vt:lpstr>Discovery Bank</vt:lpstr>
      <vt:lpstr>GUIDANCE</vt:lpstr>
      <vt:lpstr>How we report our KPIs</vt:lpstr>
      <vt:lpstr>Formatting guidance</vt:lpstr>
      <vt:lpstr>'BUSINESS UNIT KPIs'!Print_Area</vt:lpstr>
      <vt:lpstr>ENVIRONMENT!Print_Area</vt:lpstr>
      <vt:lpstr>GOVERNANCE!Print_Area</vt:lpstr>
      <vt:lpstr>GUIDANCE!Print_Area</vt:lpstr>
      <vt:lpstr>SOCIAL!Print_Area</vt:lpstr>
      <vt:lpstr>Volunteering!Print_Area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 Calixto</dc:creator>
  <cp:keywords/>
  <dc:description/>
  <cp:lastModifiedBy>Tash Balipursad</cp:lastModifiedBy>
  <cp:revision/>
  <dcterms:created xsi:type="dcterms:W3CDTF">2021-04-07T13:53:37Z</dcterms:created>
  <dcterms:modified xsi:type="dcterms:W3CDTF">2024-10-24T12:34:22Z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0x010100ED432B8F4A727740930746ECA80F60F6</vt:lpwstr>
  </property>
  <property fmtid="{D5CDD505-2E9C-101B-9397-08002B2CF9AE}" pid="3" name="SharedWithUsers">
    <vt:lpwstr>13;#Samantha</vt:lpwstr>
  </property>
</Properties>
</file>