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discovery365-my.sharepoint.com/personal/tash1_discovery_co_za/Documents/Documents/2025/Reports/FY2025/"/>
    </mc:Choice>
  </mc:AlternateContent>
  <xr:revisionPtr revIDLastSave="0" documentId="8_{5AFDBDE2-B3B4-4663-AE00-AD08715DB219}" xr6:coauthVersionLast="47" xr6:coauthVersionMax="47" xr10:uidLastSave="{00000000-0000-0000-0000-000000000000}"/>
  <workbookProtection workbookAlgorithmName="SHA-512" workbookHashValue="UnBLR0lN9d6zsWmhLIfnsGQH6935jjbV6VA8pMP9UZoXS4rdDjBGwzZUf5Tm2N3Y3chPVdOSZQV3WyPo0kVFcw==" workbookSaltValue="KNgxotIyB9ASERuvx9RN6w==" workbookSpinCount="100000" lockStructure="1"/>
  <bookViews>
    <workbookView xWindow="-110" yWindow="-110" windowWidth="19420" windowHeight="10300" tabRatio="923" xr2:uid="{A3272E75-9072-41C2-9BF1-941D811B2A9B}"/>
  </bookViews>
  <sheets>
    <sheet name="Cover" sheetId="45" r:id="rId1"/>
    <sheet name="Home" sheetId="2" r:id="rId2"/>
    <sheet name="JSE sust" sheetId="43" state="hidden" r:id="rId3"/>
    <sheet name="JSE CC" sheetId="44" state="hidden" r:id="rId4"/>
    <sheet name="UNGC" sheetId="15" state="hidden" r:id="rId5"/>
    <sheet name="Stakeholder Economic Value Stat" sheetId="55" r:id="rId6"/>
    <sheet name="ENVIRONMENT" sheetId="27" r:id="rId7"/>
    <sheet name="Environment-related Performance" sheetId="36" r:id="rId8"/>
    <sheet name="GHG Emissions" sheetId="6" r:id="rId9"/>
    <sheet name="SOCIAL" sheetId="25" r:id="rId10"/>
    <sheet name="Employee Profile" sheetId="37" r:id="rId11"/>
    <sheet name="Diversity" sheetId="34" r:id="rId12"/>
    <sheet name="EE Plan Implementation" sheetId="60" r:id="rId13"/>
    <sheet name="EE and NEAP Targets" sheetId="89" r:id="rId14"/>
    <sheet name="Employee Wellbeing and Benefits" sheetId="58" r:id="rId15"/>
    <sheet name="Employee Relations" sheetId="67" r:id="rId16"/>
    <sheet name="Training and Development" sheetId="72" r:id="rId17"/>
    <sheet name="Corporate Social Investment" sheetId="52" r:id="rId18"/>
    <sheet name="Volunteering" sheetId="87" r:id="rId19"/>
    <sheet name="Enterprise Development" sheetId="88" r:id="rId20"/>
    <sheet name="Financial Inclusion" sheetId="95" r:id="rId21"/>
    <sheet name="Procurement and Supply Chain" sheetId="93" r:id="rId22"/>
    <sheet name="Associations" sheetId="50" r:id="rId23"/>
    <sheet name="GOVERNANCE" sheetId="38" r:id="rId24"/>
    <sheet name="Data Security &amp; Client Privacy" sheetId="53" r:id="rId25"/>
    <sheet name="Compliance" sheetId="63" r:id="rId26"/>
    <sheet name="Ethics" sheetId="69" r:id="rId27"/>
    <sheet name="OHS" sheetId="70" r:id="rId28"/>
    <sheet name="Product Governance" sheetId="74" r:id="rId29"/>
    <sheet name="Policies and Frameworks" sheetId="62" r:id="rId30"/>
    <sheet name="BUSINESS UNIT KPIs" sheetId="75" r:id="rId31"/>
    <sheet name="Health" sheetId="76" r:id="rId32"/>
    <sheet name="Vitality" sheetId="77" r:id="rId33"/>
    <sheet name="Discovery Invest" sheetId="78" r:id="rId34"/>
    <sheet name="Discovery Life" sheetId="79" r:id="rId35"/>
    <sheet name="Discovery Insure" sheetId="80" r:id="rId36"/>
    <sheet name="Discovery Bank" sheetId="81" r:id="rId37"/>
    <sheet name="GUIDANCE" sheetId="39" state="hidden" r:id="rId38"/>
    <sheet name="How we report our KPIs" sheetId="17" state="hidden" r:id="rId39"/>
    <sheet name="Formatting guidance" sheetId="85" state="hidden" r:id="rId40"/>
  </sheets>
  <definedNames>
    <definedName name="_ftn1" localSheetId="15">'Employee Relations'!#REF!</definedName>
    <definedName name="_ftn2" localSheetId="15">'Employee Relations'!#REF!</definedName>
    <definedName name="_ftn2">#REF!</definedName>
    <definedName name="_ftn3" localSheetId="13">#REF!</definedName>
    <definedName name="_ftn3">Associations!#REF!</definedName>
    <definedName name="_ftn4" localSheetId="15">'Employee Relations'!#REF!</definedName>
    <definedName name="_ftnref1" localSheetId="15">'Employee Relations'!#REF!</definedName>
    <definedName name="_ftnref2" localSheetId="15">'Employee Relations'!#REF!</definedName>
    <definedName name="_ftnref2">#REF!</definedName>
    <definedName name="_ftnref3" localSheetId="13">#REF!</definedName>
    <definedName name="_ftnref3">Associations!#REF!</definedName>
    <definedName name="OK" localSheetId="13" hidden="1">{"analyst",#N/A,FALSE,"Result";"Index",#N/A,FALSE,"Index";"asx1",#N/A,FALSE,"ASX1";"asx2",#N/A,FALSE,"ASX2";"Review",#N/A,FALSE,"Review";"Analyst",#N/A,FALSE,"Analyst"}</definedName>
    <definedName name="OK" localSheetId="15"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15"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30">'BUSINESS UNIT KPIs'!$A$1:$J$32</definedName>
    <definedName name="_xlnm.Print_Area" localSheetId="6">ENVIRONMENT!$A$1:$J$27</definedName>
    <definedName name="_xlnm.Print_Area" localSheetId="26">Ethics!$A$1:$V$139</definedName>
    <definedName name="_xlnm.Print_Area" localSheetId="23">GOVERNANCE!$A$1:$J$30</definedName>
    <definedName name="_xlnm.Print_Area" localSheetId="37">GUIDANCE!$A$1:$J$31</definedName>
    <definedName name="_xlnm.Print_Area" localSheetId="9">SOCIAL!$A$1:$J$36</definedName>
    <definedName name="_xlnm.Print_Area" localSheetId="18">Volunteering!$A$1:$M$19</definedName>
    <definedName name="vsdf" localSheetId="13" hidden="1">{"ResultsSummaryNew",#N/A,FALSE,"ASX QTR";"Index",#N/A,FALSE,"ASX Ind";"ASXNew",#N/A,FALSE,"ASX QTR"}</definedName>
    <definedName name="vsdf" localSheetId="15" hidden="1">{"ResultsSummaryNew",#N/A,FALSE,"ASX QTR";"Index",#N/A,FALSE,"ASX Ind";"ASXNew",#N/A,FALSE,"ASX QTR"}</definedName>
    <definedName name="vsdf" hidden="1">{"ResultsSummaryNew",#N/A,FALSE,"ASX QTR";"Index",#N/A,FALSE,"ASX Ind";"ASXNew",#N/A,FALSE,"ASX QTR"}</definedName>
    <definedName name="vsdf_1" localSheetId="13" hidden="1">{"ResultsSummaryNew",#N/A,FALSE,"ASX QTR";"Index",#N/A,FALSE,"ASX Ind";"ASXNew",#N/A,FALSE,"ASX QTR"}</definedName>
    <definedName name="vsdf_1" localSheetId="15" hidden="1">{"ResultsSummaryNew",#N/A,FALSE,"ASX QTR";"Index",#N/A,FALSE,"ASX Ind";"ASXNew",#N/A,FALSE,"ASX QTR"}</definedName>
    <definedName name="vsdf_1" hidden="1">{"ResultsSummaryNew",#N/A,FALSE,"ASX QTR";"Index",#N/A,FALSE,"ASX Ind";"ASXNew",#N/A,FALSE,"ASX QTR"}</definedName>
    <definedName name="wrn.aaPressRelease." localSheetId="13" hidden="1">{"ResultsSummaryNew",#N/A,FALSE,"ASX QTR";"Index",#N/A,FALSE,"ASX Ind";"ASXNew",#N/A,FALSE,"ASX QTR"}</definedName>
    <definedName name="wrn.aaPressRelease." localSheetId="15" hidden="1">{"ResultsSummaryNew",#N/A,FALSE,"ASX QTR";"Index",#N/A,FALSE,"ASX Ind";"ASXNew",#N/A,FALSE,"ASX QTR"}</definedName>
    <definedName name="wrn.aaPressRelease." hidden="1">{"ResultsSummaryNew",#N/A,FALSE,"ASX QTR";"Index",#N/A,FALSE,"ASX Ind";"ASXNew",#N/A,FALSE,"ASX QTR"}</definedName>
    <definedName name="wrn.aaPressRelease._1" localSheetId="13" hidden="1">{"ResultsSummaryNew",#N/A,FALSE,"ASX QTR";"Index",#N/A,FALSE,"ASX Ind";"ASXNew",#N/A,FALSE,"ASX QTR"}</definedName>
    <definedName name="wrn.aaPressRelease._1" localSheetId="15" hidden="1">{"ResultsSummaryNew",#N/A,FALSE,"ASX QTR";"Index",#N/A,FALSE,"ASX Ind";"ASXNew",#N/A,FALSE,"ASX QTR"}</definedName>
    <definedName name="wrn.aaPressRelease._1" hidden="1">{"ResultsSummaryNew",#N/A,FALSE,"ASX QTR";"Index",#N/A,FALSE,"ASX Ind";"ASXNew",#N/A,FALSE,"ASX QTR"}</definedName>
    <definedName name="wrn.Accounts." localSheetId="13" hidden="1">{"BSPLCF",#N/A,FALSE,"BS, PL, Cash flow";"BSPLCF_CONTD",#N/A,FALSE,"BS,PL,CF_contd"}</definedName>
    <definedName name="wrn.Accounts." localSheetId="15" hidden="1">{"BSPLCF",#N/A,FALSE,"BS, PL, Cash flow";"BSPLCF_CONTD",#N/A,FALSE,"BS,PL,CF_contd"}</definedName>
    <definedName name="wrn.Accounts." hidden="1">{"BSPLCF",#N/A,FALSE,"BS, PL, Cash flow";"BSPLCF_CONTD",#N/A,FALSE,"BS,PL,CF_contd"}</definedName>
    <definedName name="wrn.Accounts._1" localSheetId="13" hidden="1">{"BSPLCF",#N/A,FALSE,"BS, PL, Cash flow";"BSPLCF_CONTD",#N/A,FALSE,"BS,PL,CF_contd"}</definedName>
    <definedName name="wrn.Accounts._1" localSheetId="15" hidden="1">{"BSPLCF",#N/A,FALSE,"BS, PL, Cash flow";"BSPLCF_CONTD",#N/A,FALSE,"BS,PL,CF_contd"}</definedName>
    <definedName name="wrn.Accounts._1" hidden="1">{"BSPLCF",#N/A,FALSE,"BS, PL, Cash flow";"BSPLCF_CONTD",#N/A,FALSE,"BS,PL,CF_contd"}</definedName>
    <definedName name="wrn.PressRelease." localSheetId="13" hidden="1">{"analyst",#N/A,FALSE,"Result";"Index",#N/A,FALSE,"Index";"asx1",#N/A,FALSE,"ASX1";"asx2",#N/A,FALSE,"ASX2";"Review",#N/A,FALSE,"Review";"Analyst",#N/A,FALSE,"Analyst"}</definedName>
    <definedName name="wrn.PressRelease." localSheetId="15"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15"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0" i="93" l="1"/>
  <c r="H59" i="93"/>
  <c r="H57" i="93"/>
  <c r="H56" i="93"/>
  <c r="H55" i="93"/>
  <c r="H54" i="93"/>
  <c r="H53" i="93"/>
  <c r="D79" i="63" l="1"/>
  <c r="D83" i="63"/>
  <c r="N317" i="89"/>
  <c r="M317" i="89"/>
  <c r="L317" i="89"/>
  <c r="K317" i="89"/>
  <c r="J317" i="89"/>
  <c r="I317" i="89"/>
  <c r="H317" i="89"/>
  <c r="G317" i="89"/>
  <c r="F317" i="89"/>
  <c r="E317" i="89"/>
  <c r="D317" i="89"/>
  <c r="C317" i="89"/>
  <c r="N72" i="89" l="1"/>
  <c r="H72" i="89"/>
  <c r="H61" i="89"/>
  <c r="C85" i="69" l="1"/>
  <c r="E100" i="34" l="1"/>
  <c r="E98" i="34"/>
  <c r="E91" i="89" l="1"/>
  <c r="E82" i="89"/>
  <c r="M328" i="89"/>
  <c r="L328" i="89"/>
  <c r="K328" i="89"/>
  <c r="J328" i="89"/>
  <c r="I328" i="89"/>
  <c r="G328" i="89"/>
  <c r="F328" i="89"/>
  <c r="E328" i="89"/>
  <c r="D328" i="89"/>
  <c r="C328" i="89"/>
  <c r="N327" i="89"/>
  <c r="H327" i="89"/>
  <c r="N326" i="89"/>
  <c r="H326" i="89"/>
  <c r="H274" i="89"/>
  <c r="G274" i="89"/>
  <c r="E274" i="89"/>
  <c r="D274" i="89"/>
  <c r="E294" i="89"/>
  <c r="D294" i="89"/>
  <c r="E304" i="89"/>
  <c r="L166" i="89"/>
  <c r="K166" i="89"/>
  <c r="J166" i="89"/>
  <c r="I166" i="89"/>
  <c r="H166" i="89"/>
  <c r="G166" i="89"/>
  <c r="F166" i="89"/>
  <c r="E166" i="89"/>
  <c r="D166" i="89"/>
  <c r="C166" i="89"/>
  <c r="M164" i="89"/>
  <c r="C165" i="89" s="1"/>
  <c r="L150" i="89"/>
  <c r="K150" i="89"/>
  <c r="J150" i="89"/>
  <c r="I150" i="89"/>
  <c r="H150" i="89"/>
  <c r="G150" i="89"/>
  <c r="F150" i="89"/>
  <c r="E150" i="89"/>
  <c r="D150" i="89"/>
  <c r="C150" i="89"/>
  <c r="M209" i="89"/>
  <c r="E210" i="89" s="1"/>
  <c r="M207" i="89"/>
  <c r="E208" i="89" s="1"/>
  <c r="M205" i="89"/>
  <c r="E206" i="89" s="1"/>
  <c r="M203" i="89"/>
  <c r="E204" i="89" s="1"/>
  <c r="M201" i="89"/>
  <c r="E202" i="89" s="1"/>
  <c r="M199" i="89"/>
  <c r="E200" i="89" s="1"/>
  <c r="M194" i="89"/>
  <c r="L194" i="89"/>
  <c r="J194" i="89"/>
  <c r="I194" i="89"/>
  <c r="H194" i="89"/>
  <c r="G194" i="89"/>
  <c r="F194" i="89"/>
  <c r="E194" i="89"/>
  <c r="D194" i="89"/>
  <c r="C194" i="89"/>
  <c r="K193" i="89"/>
  <c r="K194" i="89" s="1"/>
  <c r="M191" i="89"/>
  <c r="E192" i="89" s="1"/>
  <c r="M189" i="89"/>
  <c r="E190" i="89" s="1"/>
  <c r="M187" i="89"/>
  <c r="E188" i="89" s="1"/>
  <c r="M185" i="89"/>
  <c r="D186" i="89" s="1"/>
  <c r="M183" i="89"/>
  <c r="D184" i="89" s="1"/>
  <c r="N328" i="89" l="1"/>
  <c r="I165" i="89"/>
  <c r="J165" i="89"/>
  <c r="I184" i="89"/>
  <c r="J206" i="89"/>
  <c r="L206" i="89"/>
  <c r="G204" i="89"/>
  <c r="H204" i="89"/>
  <c r="I204" i="89"/>
  <c r="D210" i="89"/>
  <c r="J204" i="89"/>
  <c r="M184" i="89"/>
  <c r="L204" i="89"/>
  <c r="K184" i="89"/>
  <c r="L188" i="89"/>
  <c r="M166" i="89"/>
  <c r="H192" i="89"/>
  <c r="I192" i="89"/>
  <c r="K206" i="89"/>
  <c r="F186" i="89"/>
  <c r="J192" i="89"/>
  <c r="L192" i="89"/>
  <c r="F184" i="89"/>
  <c r="K186" i="89"/>
  <c r="H186" i="89"/>
  <c r="G184" i="89"/>
  <c r="M186" i="89"/>
  <c r="C204" i="89"/>
  <c r="L208" i="89"/>
  <c r="H328" i="89"/>
  <c r="G192" i="89"/>
  <c r="C186" i="89"/>
  <c r="G186" i="89"/>
  <c r="C184" i="89"/>
  <c r="E184" i="89"/>
  <c r="I186" i="89"/>
  <c r="H184" i="89"/>
  <c r="F204" i="89"/>
  <c r="F202" i="89"/>
  <c r="G206" i="89"/>
  <c r="I208" i="89"/>
  <c r="E186" i="89"/>
  <c r="I188" i="89"/>
  <c r="D192" i="89"/>
  <c r="J200" i="89"/>
  <c r="D204" i="89"/>
  <c r="H206" i="89"/>
  <c r="J208" i="89"/>
  <c r="L210" i="89"/>
  <c r="D202" i="89"/>
  <c r="F190" i="89"/>
  <c r="F210" i="89"/>
  <c r="D208" i="89"/>
  <c r="I190" i="89"/>
  <c r="J202" i="89"/>
  <c r="H188" i="89"/>
  <c r="J188" i="89"/>
  <c r="F192" i="89"/>
  <c r="L200" i="89"/>
  <c r="I206" i="89"/>
  <c r="K208" i="89"/>
  <c r="D190" i="89"/>
  <c r="I202" i="89"/>
  <c r="F208" i="89"/>
  <c r="H210" i="89"/>
  <c r="C208" i="89"/>
  <c r="D200" i="89"/>
  <c r="F188" i="89"/>
  <c r="I210" i="89"/>
  <c r="C210" i="89"/>
  <c r="G202" i="89"/>
  <c r="H202" i="89"/>
  <c r="H190" i="89"/>
  <c r="D188" i="89"/>
  <c r="C206" i="89"/>
  <c r="J190" i="89"/>
  <c r="G200" i="89"/>
  <c r="L202" i="89"/>
  <c r="D206" i="89"/>
  <c r="G208" i="89"/>
  <c r="G188" i="89"/>
  <c r="L190" i="89"/>
  <c r="H200" i="89"/>
  <c r="F206" i="89"/>
  <c r="H208" i="89"/>
  <c r="J210" i="89"/>
  <c r="M150" i="89"/>
  <c r="G190" i="89"/>
  <c r="G210" i="89"/>
  <c r="F200" i="89"/>
  <c r="I200" i="89"/>
  <c r="K210" i="89"/>
  <c r="J184" i="89"/>
  <c r="J186" i="89"/>
  <c r="K188" i="89"/>
  <c r="K190" i="89"/>
  <c r="K192" i="89"/>
  <c r="K200" i="89"/>
  <c r="K202" i="89"/>
  <c r="K204" i="89"/>
  <c r="L184" i="89"/>
  <c r="L186" i="89"/>
  <c r="M188" i="89"/>
  <c r="M190" i="89"/>
  <c r="M192" i="89"/>
  <c r="M200" i="89"/>
  <c r="M204" i="89"/>
  <c r="M206" i="89"/>
  <c r="M208" i="89"/>
  <c r="M210" i="89"/>
  <c r="C190" i="89"/>
  <c r="C192" i="89"/>
  <c r="C200" i="89"/>
  <c r="C202" i="89"/>
  <c r="M202" i="89" l="1"/>
  <c r="D96" i="52" l="1"/>
  <c r="F95" i="37"/>
  <c r="F15" i="78"/>
  <c r="F24" i="76"/>
  <c r="H84" i="93"/>
  <c r="H83" i="93"/>
  <c r="H81" i="93"/>
  <c r="H80" i="93"/>
  <c r="H79" i="93"/>
  <c r="H78" i="93"/>
  <c r="H77" i="93"/>
  <c r="F9" i="93"/>
  <c r="E9" i="93"/>
  <c r="D83" i="52"/>
  <c r="D46" i="52"/>
  <c r="D47" i="52" s="1"/>
  <c r="D17" i="52"/>
  <c r="D15" i="52"/>
  <c r="E148" i="72"/>
  <c r="E146" i="72"/>
  <c r="E139" i="72"/>
  <c r="E138" i="72"/>
  <c r="E191" i="34"/>
  <c r="E189" i="34"/>
  <c r="G308" i="37"/>
  <c r="F308" i="37"/>
  <c r="G305" i="37"/>
  <c r="F305" i="37"/>
  <c r="F202" i="37"/>
  <c r="G95" i="37"/>
  <c r="G92" i="37"/>
  <c r="F92" i="37"/>
</calcChain>
</file>

<file path=xl/sharedStrings.xml><?xml version="1.0" encoding="utf-8"?>
<sst xmlns="http://schemas.openxmlformats.org/spreadsheetml/2006/main" count="4829" uniqueCount="1476">
  <si>
    <t xml:space="preserve">Discovery has implemented the Churchgate Partners ESG World platform on our webpage to improve ESG transparency and efficiently disclose our sustainability-related information to all our stakeholders on a real-time basis.
</t>
  </si>
  <si>
    <t>Refer to our website to view our ESG World profile.</t>
  </si>
  <si>
    <t>Contents</t>
  </si>
  <si>
    <t>Navigating Discovery's ESG Databook</t>
  </si>
  <si>
    <t>INDICES</t>
  </si>
  <si>
    <t>Stakeholder Economic Value Statement</t>
  </si>
  <si>
    <t>ENVIRONMENT</t>
  </si>
  <si>
    <t>Environmental-related performance</t>
  </si>
  <si>
    <t>GHG emissions</t>
  </si>
  <si>
    <t>SOCIAL</t>
  </si>
  <si>
    <t>Employee profile</t>
  </si>
  <si>
    <t>Diversity</t>
  </si>
  <si>
    <t>EE plan implementation</t>
  </si>
  <si>
    <t>EE and NEAP targets</t>
  </si>
  <si>
    <t>Employee wellbeing and benefits</t>
  </si>
  <si>
    <t>Employee relations</t>
  </si>
  <si>
    <t>Training and development</t>
  </si>
  <si>
    <t>Corporate social investment</t>
  </si>
  <si>
    <t>Volunteering</t>
  </si>
  <si>
    <t>Enterprise development</t>
  </si>
  <si>
    <t>Financial Inclusion</t>
  </si>
  <si>
    <t>Procurement and Supply Chain</t>
  </si>
  <si>
    <t>Associations</t>
  </si>
  <si>
    <t> </t>
  </si>
  <si>
    <t>GOVERNANCE</t>
  </si>
  <si>
    <t>Data security and client privacy</t>
  </si>
  <si>
    <t>Compliance</t>
  </si>
  <si>
    <t>Ethics</t>
  </si>
  <si>
    <t>OHS</t>
  </si>
  <si>
    <t>Product governance</t>
  </si>
  <si>
    <t>Policies and frameworks</t>
  </si>
  <si>
    <t>BUSINESS UNIT KPIs</t>
  </si>
  <si>
    <t>Health</t>
  </si>
  <si>
    <t>Vitality</t>
  </si>
  <si>
    <t>Discovery Invest</t>
  </si>
  <si>
    <t>Discovery Life</t>
  </si>
  <si>
    <t>Discovery Insure</t>
  </si>
  <si>
    <t>Discovery Bank</t>
  </si>
  <si>
    <t>GIUDANCE</t>
  </si>
  <si>
    <t>How we report our KPIs</t>
  </si>
  <si>
    <t>Topic</t>
  </si>
  <si>
    <t>[company logo]</t>
  </si>
  <si>
    <t>Discovery ESG data book 2022</t>
  </si>
  <si>
    <t xml:space="preserve">JSE Sustainability Disclosure Guidance </t>
  </si>
  <si>
    <t>[Optional opening content]</t>
  </si>
  <si>
    <r>
      <rPr>
        <b/>
        <sz val="11"/>
        <rFont val="Calibri"/>
        <family val="2"/>
      </rPr>
      <t>HOLD:</t>
    </r>
    <r>
      <rPr>
        <sz val="11"/>
        <rFont val="Calibri"/>
        <family val="2"/>
      </rPr>
      <t xml:space="preserve"> Gap analysis still to be completed and index compiled </t>
    </r>
  </si>
  <si>
    <t>Recommended disclosure</t>
  </si>
  <si>
    <t>Indicator</t>
  </si>
  <si>
    <t>Guidance and response</t>
  </si>
  <si>
    <t xml:space="preserve">JSE  Climate Change Disclosure Guidance </t>
  </si>
  <si>
    <r>
      <rPr>
        <b/>
        <sz val="11"/>
        <rFont val="Calibri"/>
        <family val="2"/>
      </rPr>
      <t xml:space="preserve">HOLD </t>
    </r>
    <r>
      <rPr>
        <sz val="11"/>
        <rFont val="Calibri"/>
        <family val="2"/>
      </rPr>
      <t xml:space="preserve">Gap analysis still to be completed and index compiled </t>
    </r>
  </si>
  <si>
    <t>[Company logo]</t>
  </si>
  <si>
    <t>United Nations Global Compact (UNGC) Communication on Progress</t>
  </si>
  <si>
    <t>[Opening content]</t>
  </si>
  <si>
    <t xml:space="preserve">To be updated for NEW COP structure later in process </t>
  </si>
  <si>
    <t>Criterion</t>
  </si>
  <si>
    <t>Description</t>
  </si>
  <si>
    <t>IMPLEMENTING THE TEN PRINCIPLES INTO STRATEGIES AND OPERATIONS</t>
  </si>
  <si>
    <t>The COP describes mainstreaming into corporate functions and business units</t>
  </si>
  <si>
    <t>The COP describes value chain implementation.</t>
  </si>
  <si>
    <t>ROBUST HUMAN RIGHTS MANAGEMENT POLICIES AND PROCEDURES</t>
  </si>
  <si>
    <t>The COP describes robust commitments, strategies or policies in the area of human rights.</t>
  </si>
  <si>
    <t>The COP describes effective management systems to integrate the human rights principles.</t>
  </si>
  <si>
    <t>The COP describes effective monitoring and evaluation mechanisms of human rights integration.</t>
  </si>
  <si>
    <t>ROBUST LABOUR MANAGEMENT POLICIES AND PROCEDURES</t>
  </si>
  <si>
    <t>The COP describes robust commitments, strategies or policies in the area of labour.</t>
  </si>
  <si>
    <t>The COP describes effective management systems to integrate the labour principles.</t>
  </si>
  <si>
    <t>The COP describes effective monitoring and evaluation mechanisms of labour principles integration.</t>
  </si>
  <si>
    <t>ROBUST ENVIRONMENTAL MANAGEMENT POLICIES AND PROCEDURES</t>
  </si>
  <si>
    <t>The COP describes robust commitments, strategies or policies in the area of environmental stewardship</t>
  </si>
  <si>
    <t>The COP describes effective management systems to integrate the environmental principles</t>
  </si>
  <si>
    <t xml:space="preserve">The COP describes effective monitoring and evaluation mechanisms for environmental stewardship </t>
  </si>
  <si>
    <t>ROBUST ANTI-CORRUPTION MANAGEMENT POLICIES AND PROCEDURES</t>
  </si>
  <si>
    <t>The COP describes robust commitments, strategies or policies in the area of anti-corruption.</t>
  </si>
  <si>
    <t>The COP describes effective management systems to integrate the anti-corruption principle</t>
  </si>
  <si>
    <t>The COP describes effective monitoring and evaluation mechanisms for the integration of anti-corruption.</t>
  </si>
  <si>
    <t>TAKING ACTION IN SUPPORT OF BROADER UN GOALS AND ISSUES</t>
  </si>
  <si>
    <t>The COP describes core business contributions to
UN goals and issues.</t>
  </si>
  <si>
    <t>The COP describes strategic social investments and philanthropy.</t>
  </si>
  <si>
    <t>The COP describes advocacy and public policy engagement.</t>
  </si>
  <si>
    <t>The COP describes partnerships and collective action.</t>
  </si>
  <si>
    <t>CORPORATE SUSTAINABILITY GOVERNANCE AND LEADERSHIP</t>
  </si>
  <si>
    <t>The COP describes CEO commitment and leadership.</t>
  </si>
  <si>
    <t>The COP describes Board adoption and oversight.</t>
  </si>
  <si>
    <t>The COP describes stakeholder engagement.</t>
  </si>
  <si>
    <t>ESG Databook 2025</t>
  </si>
  <si>
    <t xml:space="preserve">One measure of a sustainable organisation is its ability to deliver value to its stakeholders and society more broadly. Discovery’s stakeholder economic value statement provides a snapshot of the revenue generated by the Group in FY2025 and details how this wealth is distributed among our stakeholders. </t>
  </si>
  <si>
    <t>Refer to</t>
  </si>
  <si>
    <t xml:space="preserve">Direct Economic Value Generated: Revenues </t>
  </si>
  <si>
    <t>Net sales</t>
  </si>
  <si>
    <t>2025 Annual Financial Statements, page 19</t>
  </si>
  <si>
    <t>Revenues from financial investments</t>
  </si>
  <si>
    <t>Revenues from sale of assets</t>
  </si>
  <si>
    <t>2025 Annual Financial Statements, page 21</t>
  </si>
  <si>
    <t xml:space="preserve">Economic Value Distributed </t>
  </si>
  <si>
    <t>Operating costs</t>
  </si>
  <si>
    <t>2025 Annual Financial Statements, page 200</t>
  </si>
  <si>
    <t>Employee wages and benefits</t>
  </si>
  <si>
    <t>Payments to providers of capital</t>
  </si>
  <si>
    <t>Payments to government by country</t>
  </si>
  <si>
    <t>2025 Tax Transparency Report</t>
  </si>
  <si>
    <t>Community investments</t>
  </si>
  <si>
    <t>2025 ESG Databook, Corporate Social Investment and Enterprise development tab</t>
  </si>
  <si>
    <t xml:space="preserve">Economic Value Retained </t>
  </si>
  <si>
    <t>Direct economic value generated</t>
  </si>
  <si>
    <t>Values derived from the references listed above</t>
  </si>
  <si>
    <t>Economic value distributed</t>
  </si>
  <si>
    <t>Economic value retained (calculated as direct economic value generated less economic value distributed)</t>
  </si>
  <si>
    <t>Entities that Discovery controls or has an interest in: refer to the 2025 Annual Financial Statements, page 245</t>
  </si>
  <si>
    <t>OPTION: DIVIDER PAGE HERE / SUB NAVIGATION</t>
  </si>
  <si>
    <t>Environment-related performance</t>
  </si>
  <si>
    <t>Environmental-related Performance</t>
  </si>
  <si>
    <t>Overview of our performance against energy, water and waste</t>
  </si>
  <si>
    <t>Unit</t>
  </si>
  <si>
    <t>Trend</t>
  </si>
  <si>
    <t>FY2025</t>
  </si>
  <si>
    <t>FY2024</t>
  </si>
  <si>
    <t>FY2023</t>
  </si>
  <si>
    <t>FY2022</t>
  </si>
  <si>
    <t>FY2021</t>
  </si>
  <si>
    <t xml:space="preserve">Energy </t>
  </si>
  <si>
    <t>Energy consumption – total</t>
  </si>
  <si>
    <t>MWh</t>
  </si>
  <si>
    <t>V</t>
  </si>
  <si>
    <t>Fuels</t>
  </si>
  <si>
    <t>Purchased electricity 
(renewable and non-renewable)</t>
  </si>
  <si>
    <t>Electricity generated and consumed
on-site (renewable via direct line)</t>
  </si>
  <si>
    <t>^</t>
  </si>
  <si>
    <t>Energy intensity*</t>
  </si>
  <si>
    <t>MWh/sqm</t>
  </si>
  <si>
    <t>0.210</t>
  </si>
  <si>
    <t>0.209</t>
  </si>
  <si>
    <t>n/a</t>
  </si>
  <si>
    <t>GHG emissions intensity*</t>
  </si>
  <si>
    <t>tCO2e/sqm</t>
  </si>
  <si>
    <t>0.141</t>
  </si>
  <si>
    <t>0.157</t>
  </si>
  <si>
    <t>Water</t>
  </si>
  <si>
    <t>Water withdrawal – SA</t>
  </si>
  <si>
    <t>Kilolitre</t>
  </si>
  <si>
    <t xml:space="preserve">                                   – UK</t>
  </si>
  <si>
    <t>-**</t>
  </si>
  <si>
    <t>Waste***</t>
  </si>
  <si>
    <t>Weight of waste – SA</t>
  </si>
  <si>
    <t>Tonne</t>
  </si>
  <si>
    <t xml:space="preserve">                                – UK</t>
  </si>
  <si>
    <t>% Waste recycled – SA</t>
  </si>
  <si>
    <t>%</t>
  </si>
  <si>
    <t xml:space="preserve">                                  – UK</t>
  </si>
  <si>
    <t>% Waste to landfill  – SA</t>
  </si>
  <si>
    <t xml:space="preserve">                                     – UK</t>
  </si>
  <si>
    <t>FY2025+G9:J24</t>
  </si>
  <si>
    <t>Greenhouse Gas (GHG) Emissions</t>
  </si>
  <si>
    <r>
      <rPr>
        <b/>
        <sz val="9.5"/>
        <color rgb="FFFFFFFF"/>
        <rFont val="Calibri"/>
        <family val="2"/>
        <scheme val="minor"/>
      </rPr>
      <t>Scope emissions (tCO</t>
    </r>
    <r>
      <rPr>
        <b/>
        <vertAlign val="subscript"/>
        <sz val="9.5"/>
        <color rgb="FFFFFFFF"/>
        <rFont val="Calibri"/>
        <family val="2"/>
      </rPr>
      <t>2</t>
    </r>
    <r>
      <rPr>
        <b/>
        <sz val="9.5"/>
        <color rgb="FFFFFFFF"/>
        <rFont val="Calibri"/>
        <family val="2"/>
      </rPr>
      <t xml:space="preserve">e) as at 30 June </t>
    </r>
  </si>
  <si>
    <r>
      <t>SA</t>
    </r>
    <r>
      <rPr>
        <b/>
        <vertAlign val="superscript"/>
        <sz val="8"/>
        <color theme="0"/>
        <rFont val="Calibri"/>
        <family val="2"/>
        <scheme val="minor"/>
      </rPr>
      <t>4</t>
    </r>
  </si>
  <si>
    <t>UK</t>
  </si>
  <si>
    <t>USA</t>
  </si>
  <si>
    <t>% change</t>
  </si>
  <si>
    <r>
      <t xml:space="preserve">FY2019 </t>
    </r>
    <r>
      <rPr>
        <b/>
        <sz val="9"/>
        <color theme="0"/>
        <rFont val="Calibri"/>
        <family val="2"/>
        <scheme val="minor"/>
      </rPr>
      <t>(base year)</t>
    </r>
  </si>
  <si>
    <t>Scope 1, 2 and 3</t>
  </si>
  <si>
    <t>Scope 1 and 2</t>
  </si>
  <si>
    <t>Scope 1</t>
  </si>
  <si>
    <t>Mobile combustion</t>
  </si>
  <si>
    <t>-</t>
  </si>
  <si>
    <t>Product use: Refrigerant gases (Kyoto Protocol)</t>
  </si>
  <si>
    <r>
      <t>Stationary combustion</t>
    </r>
    <r>
      <rPr>
        <vertAlign val="superscript"/>
        <sz val="9.5"/>
        <color rgb="FF4A4D4E"/>
        <rFont val="Calibri Light"/>
        <family val="2"/>
        <scheme val="major"/>
      </rPr>
      <t>1</t>
    </r>
  </si>
  <si>
    <t>Scope 2</t>
  </si>
  <si>
    <r>
      <t>Purchased electricity (location-based)</t>
    </r>
    <r>
      <rPr>
        <vertAlign val="superscript"/>
        <sz val="9.5"/>
        <color rgb="FF4A4D4E"/>
        <rFont val="Calibri Light"/>
        <family val="2"/>
        <scheme val="major"/>
      </rPr>
      <t>2</t>
    </r>
  </si>
  <si>
    <t>Purchased electricity (market-based)</t>
  </si>
  <si>
    <t>Total Scope 1 and 2 (location-based)</t>
  </si>
  <si>
    <t>(11%)</t>
  </si>
  <si>
    <t>Total Scope 1 and 2 (market-based)</t>
  </si>
  <si>
    <t>(10%)</t>
  </si>
  <si>
    <t>Scope 3</t>
  </si>
  <si>
    <r>
      <rPr>
        <sz val="9.5"/>
        <color rgb="FF4A4D4E"/>
        <rFont val="Calibri Light"/>
        <family val="2"/>
        <scheme val="major"/>
      </rPr>
      <t>Purchased goods and services</t>
    </r>
    <r>
      <rPr>
        <vertAlign val="superscript"/>
        <sz val="9.5"/>
        <color rgb="FF4A4D4E"/>
        <rFont val="Calibri Light"/>
        <family val="2"/>
        <scheme val="major"/>
      </rPr>
      <t>3</t>
    </r>
  </si>
  <si>
    <t>-*</t>
  </si>
  <si>
    <t>Fuel- and energy-related activities</t>
  </si>
  <si>
    <t>Upstream transport and distribution</t>
  </si>
  <si>
    <t>Waste generated in operations</t>
  </si>
  <si>
    <t>Business travel</t>
  </si>
  <si>
    <t>Employee commuting</t>
  </si>
  <si>
    <t>Upstream leased assets: Data storage</t>
  </si>
  <si>
    <t>Downstream leased assets: Purchased electricity</t>
  </si>
  <si>
    <t>Franchises</t>
  </si>
  <si>
    <t>Total</t>
  </si>
  <si>
    <t>Total Scope 1, 2 and 3 (location-based)</t>
  </si>
  <si>
    <t>(3%)</t>
  </si>
  <si>
    <t>Total Scope 1, 2 and 3 (market-based)</t>
  </si>
  <si>
    <t>Out of scope</t>
  </si>
  <si>
    <t>HCFCs (R-22) and Biogenic (biofuels)</t>
  </si>
  <si>
    <t>Total (location-based)</t>
  </si>
  <si>
    <t>Total (market-based)</t>
  </si>
  <si>
    <t>* Not reported</t>
  </si>
  <si>
    <t>n/a Not applicable to geographic location.</t>
  </si>
  <si>
    <t>1 SA experienced no loadshedding in FY2025, leading to a 73% drop in diesel use. However, this reduction is offset by a rise in fugitive gas emissions.
2 Various contractual instruments are available in the UK and US. For FY2025, the UK offices used mostly 100% green energy (from a mix of sources backed by UK REGOs or European GOs) which met with the GHG Protocol’s Scope 2 Quality Criteria. In addition, SA saw a 10% increase in solar rooftop PV generation from the previous year due to full 12-month generation from 1 Discovery Place and Gqeberha office coming online. No residual mix emission factor is currently available for SA. The location and market-based emissions are therefore identical for SA. In the UK, gas heating consumed at leased premises in multi-tenanted buildings (Bournemouth, London, Better Health and Chicago offices) was categorised as Scope 2 in accordance with the GHG Protocol’s Scope 2 Guidance.
3 We report on purchased goods and services to the extent that data is available. Purchased goods and services includes water, paper and cloud data storage. Co-located data storage is included under Category 8: Upstream leased assets.
4 The Eskom emission factor used in FY2024 was 3% lower than the previously published Eskom factor.</t>
  </si>
  <si>
    <t>Financial inclusion</t>
  </si>
  <si>
    <t>Procurement and supply chain</t>
  </si>
  <si>
    <t xml:space="preserve">Employee Profile </t>
  </si>
  <si>
    <t>South Africa</t>
  </si>
  <si>
    <t>Headcount - employees and workers</t>
  </si>
  <si>
    <t xml:space="preserve">Headcount </t>
  </si>
  <si>
    <t>Notes</t>
  </si>
  <si>
    <t>Employee headcount by gender</t>
  </si>
  <si>
    <t>Total number of employees</t>
  </si>
  <si>
    <t>Female</t>
  </si>
  <si>
    <t>Not reported</t>
  </si>
  <si>
    <t>Male</t>
  </si>
  <si>
    <t>Employees by gender</t>
  </si>
  <si>
    <t>Permanent employees</t>
  </si>
  <si>
    <t>Temporary (non-permanent) employees</t>
  </si>
  <si>
    <t>Non-guaranteed hours employees</t>
  </si>
  <si>
    <t>N/A</t>
  </si>
  <si>
    <t>Full-time employees</t>
  </si>
  <si>
    <t>Part-time employees</t>
  </si>
  <si>
    <t>Workers who are not employees</t>
  </si>
  <si>
    <t>New employees</t>
  </si>
  <si>
    <t>New employee hires by gender and age group*</t>
  </si>
  <si>
    <t>Total new hires (permanent employees)</t>
  </si>
  <si>
    <t xml:space="preserve">New hire rate (%)  </t>
  </si>
  <si>
    <t>New employee hires by gender**</t>
  </si>
  <si>
    <t xml:space="preserve">Female </t>
  </si>
  <si>
    <t>Female rate</t>
  </si>
  <si>
    <t>Male rate</t>
  </si>
  <si>
    <t>New employee hires by age group**</t>
  </si>
  <si>
    <t>Under 30 years</t>
  </si>
  <si>
    <t>Under 30 years rate</t>
  </si>
  <si>
    <t>30 – 50 years</t>
  </si>
  <si>
    <t>30 – 50 years rate</t>
  </si>
  <si>
    <t>Over 50 years old</t>
  </si>
  <si>
    <t>Over 50 years old rate</t>
  </si>
  <si>
    <t xml:space="preserve">*The rates presented in the table are calculated based on the average number of permanent employees.
**The methodology for calculating new hire rates by gender and age groups was revised, aligning to the GRI methodology for external reporting. Historical data (rates) was adjusted to reflect the new methodology. In addition to the above metrics, we apply the following basis for our internal calculations:
1. 11.6% new hire rate within the female workforce (2024: 12.2%)
2. 12.8% new hire rate within the male workforce (2024: 11.9%)
3. 31.4% new hire rate within the age group 'under 30 years' workforce (2024: 28.2%)
4. 8.4% new hire rate within the age group '30-50 years' workforce (2024: 8.9%)
5. 2.5% new hire rate within the age group 'over 50 years' workforce (2024: 1.3%)
</t>
  </si>
  <si>
    <t>Employee turnover</t>
  </si>
  <si>
    <t>Employee turnover by gender and age group*</t>
  </si>
  <si>
    <t>Total terminations (permanent employees)</t>
  </si>
  <si>
    <t xml:space="preserve">Overall employee turnover rate </t>
  </si>
  <si>
    <t xml:space="preserve">Retention rate </t>
  </si>
  <si>
    <t>Employee turnover by gender**</t>
  </si>
  <si>
    <t>Employee turnover by age group**</t>
  </si>
  <si>
    <t>Voluntary employee turnover by gender**</t>
  </si>
  <si>
    <t>Voluntary turnover number</t>
  </si>
  <si>
    <t>Voluntary turnover rate</t>
  </si>
  <si>
    <t>Voluntary employee turnover by age group**</t>
  </si>
  <si>
    <t>*The rates presented in the table are calculated based on the average number of permanent employees.
**The methodology for calculating turnover rates by gender and age groups was revised, aligning to the GRI methodology for external reporting. Historical data (rates) was adjusted to reflect the new methodology. In addition to the above metrics, we apply the following basis for our internal calculations:
1. 10.5% turnover within the female workforce (2024: 11.6%)
2. 11.4% turnover within the male workforce (2024: 12.5%)
3. 14.9% turnover within the age group 'under 30 years' workforce (2024: 17.7%)
4. 10.5% turnover in the '30 to 50 years' workforce (2024: 11.0%)
5. 5.6% turnover in the 'over 50 years' workforce (2024: 7.4%)
6. 9.2% voluntary turnover in the female workforce (2024: 10.1%)
7. 9.8% voluntary turnover in the male workforce (2024: 10.8%)
8. 13.6% voluntary turnover in the 'under 30 years' workforce (2024: 15.9%)
9. 9.1% voluntary turnover in the '30 to 50 years' workforce (2024: 9.5%)
10. 4.2% voluntary turnover in the 'over 50 years' workforce (2024: 4.3%)</t>
  </si>
  <si>
    <t>Absenteeism and Parental leave</t>
  </si>
  <si>
    <t>Absenteeism</t>
  </si>
  <si>
    <t>Absenteeism rate*(%)</t>
  </si>
  <si>
    <t>Parental leave</t>
  </si>
  <si>
    <t>Total number of employees entitled to take parental leave</t>
  </si>
  <si>
    <t>Total number of employees that took parental leave</t>
  </si>
  <si>
    <t xml:space="preserve">Employees: returned to work after parental leave </t>
  </si>
  <si>
    <t xml:space="preserve">Female  </t>
  </si>
  <si>
    <t>Employees: returned to work after parental leave, still employed 12 months after return</t>
  </si>
  <si>
    <t xml:space="preserve">Return to work rate: parental leave (%) </t>
  </si>
  <si>
    <t>Female  (%)</t>
  </si>
  <si>
    <t>Male (%)</t>
  </si>
  <si>
    <t xml:space="preserve">Retention rate: parental leave (%) </t>
  </si>
  <si>
    <t>*Calculated using total number of days lost due to sick leave over total days scheduled for work, for permanent employees. It excludes planned/annual leave. Absenteeism rate is audited annually by Discovery's external auditor, Nexia SAB&amp;T.</t>
  </si>
  <si>
    <t xml:space="preserve">United Kingdom </t>
  </si>
  <si>
    <t>Headcount</t>
  </si>
  <si>
    <t xml:space="preserve">Employees by gender </t>
  </si>
  <si>
    <t>NA</t>
  </si>
  <si>
    <t>Not applicable (N/A) – Vitality UK does not have these types of employees
Notes:
1. Numbers are reported in headcount, at the end of the reporting period (as at 30 June). Total headcount includes permanent and non-permanent employees. 
2. Permanent/full-time employees include permanent employees contracted by Vitality UK for an indefinite period, working their full contracted hours per week with employee benefits.
3. Temporary/non-permanent employees are employed for a temporary period, usually employed for 6 months or more.
4. Part-time employees include anyone working less than the full-time equivalent (FTE) hours for a role.
5. Workers who are not employees are defined as other employees outside of permanent and non-permanent categories, usually paid by procurement. These include independent contractors contracted by another company, trusted partner, franchise, learner and intern contracted by other, agents with/without benefits, contingent or franchise staff. The main type of worker includes an individual that is employed by another company and renders a temporary or project driven services to Vitality UK.
No significant fluctuations were identified in the headcount numbers during the reporting period.</t>
  </si>
  <si>
    <t>New employee hires by gender and age group *</t>
  </si>
  <si>
    <t xml:space="preserve">New hire rate </t>
  </si>
  <si>
    <t xml:space="preserve">Female rate </t>
  </si>
  <si>
    <t xml:space="preserve">Male rate </t>
  </si>
  <si>
    <t xml:space="preserve">Under 30 years rate </t>
  </si>
  <si>
    <t xml:space="preserve">30 – 50 years rate </t>
  </si>
  <si>
    <t xml:space="preserve">Over 50 years old rate </t>
  </si>
  <si>
    <t xml:space="preserve">*The rates presented in the table are calculated based on the average number of permanent employees.
**The methodology for calculating new hire rates by gender and age groups was revised, aligning to the GRI methodology for external reporting. Historical data (rates) was adjusted to reflect the new methodology. In addition to the above metrics, we apply the following basis for our internal calculations:
1. 17.1% new hire rate within the female workforce (2024: 19.3%)
2. 16.6% new hire rate within the male workforce (2024: 20.7%)
3. 36.3% new hire rate within the age group 'under 30 years' workforce (2024: 44.4%)
4. 11.6% new hire rate within the age group '30-50 years' workforce (2024: 12.1%)
5. 8.7% new hire rate within the age group 'over 50 years' workforce (2024: 10.8%)
</t>
  </si>
  <si>
    <t>Employee turnover by gender and age group *</t>
  </si>
  <si>
    <t>Overall employee turnover rate</t>
  </si>
  <si>
    <r>
      <t>Voluntary employee turnover by gender**</t>
    </r>
    <r>
      <rPr>
        <sz val="9.5"/>
        <color rgb="FF4472C4"/>
        <rFont val="Calibri Light"/>
        <family val="2"/>
      </rPr>
      <t xml:space="preserve"> </t>
    </r>
  </si>
  <si>
    <t xml:space="preserve">*The rates presented in the table are calculated based on the average number of permanent employees.
**The methodology for calculating turnover rates by gender and age groups was revised, aligning to the GRI methodology for external reporting. Historical data (rates) was adjusted to reflect the new methodology. In addition to the above metrics, we apply the following basis for our internal calculations:
1. 14.7% turnover within the female workforce (2024: 18.1%)
2. 16.6% turnover within the male workforce (2024: 21.0%)
3. 28.3% turnover within the age group 'under 30 years' workforce (2024:37.0%)
4. 11.2% turnover in the '30 to 50 years' workforce (2024: 14.6%)
5. 13.6% turnover in the 'over 50 years' workforce (2024:10.0%)
6. 11.4% voluntary turnover in the female workforce (2024: 12.7%)
7. 11.8% voluntary turnover in the male workforce (2024: 11.6%)
8. 21.6% voluntary turnover in the 'under 30 years' workforce (2024: 21.9%)
9. 8.5% voluntary turnover in the '30 to 50 years' workforce (2024: 9.5%)
10. 8.9% voluntary turnover in the 'over 50 years' workforce (2024: 6.8%)
</t>
  </si>
  <si>
    <t>Absenteeism rate* (%)</t>
  </si>
  <si>
    <t>Employees: returned to work after parental leave</t>
  </si>
  <si>
    <t>Female   (%)</t>
  </si>
  <si>
    <t>*Calculated using total number of days lost due to sick leave over total days scheduled for work, for permanent employees. It excludes planned/annual leave.</t>
  </si>
  <si>
    <t>United States</t>
  </si>
  <si>
    <t>New hire rate</t>
  </si>
  <si>
    <r>
      <t>New employee hires by gender</t>
    </r>
    <r>
      <rPr>
        <sz val="9.5"/>
        <color rgb="FF4472C4"/>
        <rFont val="Calibri Light"/>
        <family val="2"/>
        <scheme val="major"/>
      </rPr>
      <t>**</t>
    </r>
  </si>
  <si>
    <r>
      <t>New employee hires by age group</t>
    </r>
    <r>
      <rPr>
        <sz val="9.5"/>
        <color rgb="FF4472C4"/>
        <rFont val="Calibri Light"/>
        <family val="2"/>
        <scheme val="major"/>
      </rPr>
      <t>**</t>
    </r>
  </si>
  <si>
    <t xml:space="preserve">*The rates presented in the table are calculated based on the average number of permanent employees.
**The methodology for calculating new hire rates by gender and age groups was revised, aligning to the GRI methodology for external reporting. Historical data (rates) was adjusted to reflect the new methodology. </t>
  </si>
  <si>
    <t>Overall employee turnover rate***</t>
  </si>
  <si>
    <r>
      <t>Employee turnover by gender</t>
    </r>
    <r>
      <rPr>
        <sz val="9.5"/>
        <color rgb="FF4472C4"/>
        <rFont val="Calibri Light"/>
        <family val="2"/>
        <scheme val="major"/>
      </rPr>
      <t>**</t>
    </r>
  </si>
  <si>
    <r>
      <t>Employee turnover by age group</t>
    </r>
    <r>
      <rPr>
        <sz val="9.5"/>
        <color rgb="FF4472C4"/>
        <rFont val="Calibri Light"/>
        <family val="2"/>
        <scheme val="major"/>
      </rPr>
      <t>**</t>
    </r>
  </si>
  <si>
    <r>
      <t>Voluntary employee turnover by gender</t>
    </r>
    <r>
      <rPr>
        <sz val="9.5"/>
        <color rgb="FF4472C4"/>
        <rFont val="Calibri Light"/>
        <family val="2"/>
        <scheme val="major"/>
      </rPr>
      <t>**</t>
    </r>
  </si>
  <si>
    <r>
      <t>Voluntary employee turnover by age group</t>
    </r>
    <r>
      <rPr>
        <sz val="9.5"/>
        <color rgb="FF4472C4"/>
        <rFont val="Calibri Light"/>
        <family val="2"/>
        <scheme val="major"/>
      </rPr>
      <t>**</t>
    </r>
  </si>
  <si>
    <t xml:space="preserve">*The rates presented in the table are calculated based on the average number of permanent employees.
**The methodology for calculating turnover rates by gender and age groups was revised, aligning to the GRI methodology for external reporting. Historical data (rates) was adjusted to reflect the new methodology. 
***The US makes up 1.5% of the total employee base - based on a consolidated weighted calculation for employee composition per region: SA (81.0%); UK (17.5%); US (1.5%). This represents a weighted turnover of 0.4% for the US.
</t>
  </si>
  <si>
    <t xml:space="preserve">Diversity of governance bodies and employees </t>
  </si>
  <si>
    <t>Current workforce diversity profile including people with disabilities</t>
  </si>
  <si>
    <t>Individuals in governance bodies by gender and age group</t>
  </si>
  <si>
    <t>Total individuals in governance bodies*</t>
  </si>
  <si>
    <t>Under 30</t>
  </si>
  <si>
    <t>30-50</t>
  </si>
  <si>
    <t>Over 50</t>
  </si>
  <si>
    <t>Employee category by level, function, gender and age group</t>
  </si>
  <si>
    <t>Top Management (Executive Management)</t>
  </si>
  <si>
    <t xml:space="preserve">Total </t>
  </si>
  <si>
    <t>Senior Management (General Manager and Deputy General Manager)</t>
  </si>
  <si>
    <t>Professionally Qualified (Middle management - Divisional Manager and Manager)</t>
  </si>
  <si>
    <t>Skilled Technical (Junior management - Team Leader)</t>
  </si>
  <si>
    <t>Semi-skilled (Non-management - Staff)</t>
  </si>
  <si>
    <t>*Includes Top Management and Senior Management. Refer to the 2025 Governance Report for details regarding the Board of Directors.</t>
  </si>
  <si>
    <t>Other indicators of diversity where relevant (such as minority or vulnerable groups)</t>
  </si>
  <si>
    <t>Employees with disabilities</t>
  </si>
  <si>
    <t>Total number of employees with disabilities</t>
  </si>
  <si>
    <t>Female (%)</t>
  </si>
  <si>
    <t>Refer to EE and NEAP Targets tab for more disclosures regarding employees with disabilities</t>
  </si>
  <si>
    <t>Organisational representation</t>
  </si>
  <si>
    <t>Organisational representation for new hires, leadership and employee categories*</t>
  </si>
  <si>
    <t>New hires</t>
  </si>
  <si>
    <t xml:space="preserve">Number of Black employees (African, Coloured and Indian)
</t>
  </si>
  <si>
    <t xml:space="preserve">Black employees (African, Coloured and Indian) (%)
</t>
  </si>
  <si>
    <t>Number of females*</t>
  </si>
  <si>
    <t>Females (%)</t>
  </si>
  <si>
    <t xml:space="preserve">Representation in leadership/all management positions </t>
  </si>
  <si>
    <t>Number of females</t>
  </si>
  <si>
    <t>Representation at Senior Management (General Manager and Deputy General Manager)</t>
  </si>
  <si>
    <t>Representation in Staff</t>
  </si>
  <si>
    <t>Representation in overall workforce</t>
  </si>
  <si>
    <t xml:space="preserve">Number of Black employees (African, Coloured and Indian) 
</t>
  </si>
  <si>
    <t xml:space="preserve">Black employees (African, Coloured and Indian) 
</t>
  </si>
  <si>
    <t>*Includes permanent and non-permanent employees</t>
  </si>
  <si>
    <t>For other indicators of diversity (such as minority or vulnerable groups), refer to EE and NEAP targets tab, for SA</t>
  </si>
  <si>
    <t>United Kingdom</t>
  </si>
  <si>
    <t xml:space="preserve">Current workforce diversity profile </t>
  </si>
  <si>
    <t>Skilled Technical (junior management - Team Leader)</t>
  </si>
  <si>
    <t>Semi-skilled (Staff - Non-management)</t>
  </si>
  <si>
    <t>Organisational representation for new hires, leadership and employee categories</t>
  </si>
  <si>
    <t xml:space="preserve">New hires </t>
  </si>
  <si>
    <t xml:space="preserve">Number of BAME employees (Black, Asian and Minority Ethnic)
</t>
  </si>
  <si>
    <t xml:space="preserve">BAME employees (%)
</t>
  </si>
  <si>
    <t>Representation at Top Management (Executive Management)</t>
  </si>
  <si>
    <t xml:space="preserve">BAME employees (Black, Asian and Minority Ethnic)
</t>
  </si>
  <si>
    <t>Professionally Qualified (middle management - Divisional Manager and Manager)</t>
  </si>
  <si>
    <t>Semi-skilled (staff - Non-management)</t>
  </si>
  <si>
    <t xml:space="preserve">Number of BIPOC employees (Black, Indigenous, (and) People of Color)
</t>
  </si>
  <si>
    <t xml:space="preserve">BIPOC employees (Black, Indigenous, (and) People of Color) (%)
</t>
  </si>
  <si>
    <t>Representation at Top Management (EXCO)</t>
  </si>
  <si>
    <t xml:space="preserve">BIPOC employees (Black, Indigenous, (and) People of Color)
</t>
  </si>
  <si>
    <t>South Africa: Procedures to monitor and evaluate the implementation of the EE Plan</t>
  </si>
  <si>
    <t>Stakeholder</t>
  </si>
  <si>
    <t>Roles and responsibilities</t>
  </si>
  <si>
    <t>Frequency</t>
  </si>
  <si>
    <t>Social Ethics Committee
(of the Board)</t>
  </si>
  <si>
    <t>•	Monitors progress against the set plan
•	Acts as a sounding board on proposed initiatives
•	Provides inputs during reviews based on external experience</t>
  </si>
  <si>
    <t>Quarterly/ Biannually</t>
  </si>
  <si>
    <t>Discovery SA EXCO</t>
  </si>
  <si>
    <t>•	Sets strategy and provides direction
•	Agrees on Discovery targets
•	Monitors progress</t>
  </si>
  <si>
    <t>Bi-annually</t>
  </si>
  <si>
    <t>Business Unit EXCO</t>
  </si>
  <si>
    <t>•	Agrees on divisional targets
•	Monitors divisional progress and applies corrective action as required
•	Supports and drives implementation of key initiatives in the division</t>
  </si>
  <si>
    <t>Quarterly</t>
  </si>
  <si>
    <t>Employment Equity Consultative Forums</t>
  </si>
  <si>
    <t>•	Provides input into the development of the divisional EE plans
•	Monitors progress and assists in the management of barriers
•	Represents employees on matters of employment and transformation
•	Communicates back to employees on relevant matters of transformation</t>
  </si>
  <si>
    <t>Discovery Employees</t>
  </si>
  <si>
    <t>•	General awareness of EE
•	Raise issues and concerns with relevant EECF members</t>
  </si>
  <si>
    <t>Quarterly and annually</t>
  </si>
  <si>
    <t>The Social and Ethics Committee and Employment Equity Consultative Forums (EECF) receive a quarterly report on performance against set EE targets. The EECF's partner with the respective business unit to formulate relevant solutions.</t>
  </si>
  <si>
    <t>In compliance with the Employment Equity Act, Discovery consulted on the Act's Section 19 analysis. The process for developing the plan and the final plan through the EECFs have been established for each operational subsidiary and support division.</t>
  </si>
  <si>
    <t>Copies of the Employment Equity Act are displayed at all of Discovery SA's workplaces. A comprehensive dispute resolution process was developed, with information available to employees through Discovery's policy portal on our intranet.</t>
  </si>
  <si>
    <t>As required by Section 24 of the Employment Equity Act, Discovery has appointed EE senior managers responsible for leading and monitoring the EE Plan at Discovery SA level. Our Group Chief People Officer (Zimkhitha Saungweme) reports to the Group CEO and Group Chief People Experience Officer (Steven Teasdale) reports to the Group Chief People Officer. In addition, the CEO of each business area is accountable for ensuring procedural and substantive compliance in the business and that employment equity is part of the performance scorecard of all senior managers.</t>
  </si>
  <si>
    <t>As required by Section 24 of the Employment Equity Act, Discovery has appointed EE senior managers responsible for leading and monitoring the EE Plan at Discovery Group level. Our Chief People Officer reports to the Group CEO and Chief People Experience Officer reports to the Chief People Officer. In addition, the CEO of each business area is accountable for ensuring procedural and substantive compliance in the business and that employment equity is part of the performance scorecard of all senior managers.</t>
  </si>
  <si>
    <t>South Africa: Performance against our EE Plan targets</t>
  </si>
  <si>
    <t>Key:</t>
  </si>
  <si>
    <t>A = African, C = Coloured, I = Indian,  W = White, FN = Foreign national</t>
  </si>
  <si>
    <t>Employment Equity Plan | Year 5</t>
  </si>
  <si>
    <t>Discovery's diversity workforce profile measured against our EE Plan: Year targets and performance</t>
  </si>
  <si>
    <t>Targets | 1/7/2024 - 30/6/2025</t>
  </si>
  <si>
    <t>Foreign nationals</t>
  </si>
  <si>
    <t>Workforce profile (EE Plan):  Year 5</t>
  </si>
  <si>
    <t>A</t>
  </si>
  <si>
    <t>C</t>
  </si>
  <si>
    <t>I</t>
  </si>
  <si>
    <t>W</t>
  </si>
  <si>
    <t>Top management</t>
  </si>
  <si>
    <t>Senior management</t>
  </si>
  <si>
    <t>Professionally qualified</t>
  </si>
  <si>
    <t>Skilled</t>
  </si>
  <si>
    <t>Semi-skilled</t>
  </si>
  <si>
    <t>Total permanent</t>
  </si>
  <si>
    <t>Performance | 1/7/2024 - 30/6/2025</t>
  </si>
  <si>
    <t>Foreign Nationals</t>
  </si>
  <si>
    <t xml:space="preserve">Workforce profile for Discovery Limited </t>
  </si>
  <si>
    <t xml:space="preserve"> GAP (Discovery Workforce - EE Plan Targets)</t>
  </si>
  <si>
    <t>Skilled technical</t>
  </si>
  <si>
    <t>Workforce profile for people with disabilities measured against our EE Plan</t>
  </si>
  <si>
    <t>Discovery workforce profile for people with disabilities measured against our EE Plan: Year 5 (1 July 2024 to 30 June 2025)</t>
  </si>
  <si>
    <t>EE plan - Year 5</t>
  </si>
  <si>
    <t>Discovery</t>
  </si>
  <si>
    <t>GAP</t>
  </si>
  <si>
    <t>Disabled %</t>
  </si>
  <si>
    <t>Disabled headcount</t>
  </si>
  <si>
    <t>Total headcount</t>
  </si>
  <si>
    <t xml:space="preserve">Top management (EXCO) </t>
  </si>
  <si>
    <t xml:space="preserve">Senior management </t>
  </si>
  <si>
    <t xml:space="preserve">Professionally qualified </t>
  </si>
  <si>
    <t xml:space="preserve">Skilled technical </t>
  </si>
  <si>
    <t>Grand total</t>
  </si>
  <si>
    <t>Discovery's employee profile compared to the South African NEAP levels in percentage for 2025</t>
  </si>
  <si>
    <t>Discovery's gender profile compared against the South African NEAP levels</t>
  </si>
  <si>
    <t>NEAP</t>
  </si>
  <si>
    <t>2025 Discovery’s employee profile compared to the South African NEAP levels in percentage*</t>
  </si>
  <si>
    <t>FN</t>
  </si>
  <si>
    <t>Variance</t>
  </si>
  <si>
    <r>
      <t>*Discovery aims to make incremental progress towards a workforce that reflects South Africa’s NEAP at every level. Efforts are in place to mirror the NEAP as much as possible were necessary.</t>
    </r>
    <r>
      <rPr>
        <i/>
        <sz val="9"/>
        <color rgb="FFFF0000"/>
        <rFont val="Calibri Light"/>
        <family val="2"/>
        <scheme val="major"/>
      </rPr>
      <t xml:space="preserve"> </t>
    </r>
  </si>
  <si>
    <t xml:space="preserve">Our progress in improving gender representation (five-year view) </t>
  </si>
  <si>
    <t>Female representation across designated Group categories (over total headcount)</t>
  </si>
  <si>
    <t>African</t>
  </si>
  <si>
    <t>26.7%</t>
  </si>
  <si>
    <t>White</t>
  </si>
  <si>
    <t>11.7%</t>
  </si>
  <si>
    <t>12.2%</t>
  </si>
  <si>
    <t>Coloured</t>
  </si>
  <si>
    <t>8.9%</t>
  </si>
  <si>
    <t>8.6%</t>
  </si>
  <si>
    <t>Indian</t>
  </si>
  <si>
    <t>9.8%</t>
  </si>
  <si>
    <t>0.9%</t>
  </si>
  <si>
    <t>58.1%</t>
  </si>
  <si>
    <t>57.5%</t>
  </si>
  <si>
    <t>Male representation across designated group categories 
(over total headcount)</t>
  </si>
  <si>
    <t>16.8%</t>
  </si>
  <si>
    <t>16.7%</t>
  </si>
  <si>
    <t>10.7%</t>
  </si>
  <si>
    <t>11.4%</t>
  </si>
  <si>
    <t>5.1%</t>
  </si>
  <si>
    <t>5.2%</t>
  </si>
  <si>
    <t>8.2%</t>
  </si>
  <si>
    <t>1.1%</t>
  </si>
  <si>
    <t>1.0%</t>
  </si>
  <si>
    <t>41.9%</t>
  </si>
  <si>
    <t>42.5%</t>
  </si>
  <si>
    <t>Employment Equity Plan | Year 4</t>
  </si>
  <si>
    <t>Discovery's diversity workforce profile measured against our EE Plan: Year 4 targets and performance</t>
  </si>
  <si>
    <t>Targets | 1/7/2023 - 30/6/2024</t>
  </si>
  <si>
    <t>Workforce profile (EE Plan):  Year 4</t>
  </si>
  <si>
    <t>Performance | 1/7/2023 - 30/6/2024</t>
  </si>
  <si>
    <t>Employment Equity Plan | Year 3</t>
  </si>
  <si>
    <t>Discovery's diversity workforce profile measured against our EE Plan: Year 3 targets and performance</t>
  </si>
  <si>
    <t xml:space="preserve"> Targets | 1/7/2022 - 30/6/2023</t>
  </si>
  <si>
    <t>Workforce profile (EE Plan):  Year 3</t>
  </si>
  <si>
    <t>Performance | 1/7/2022 - 30/6/2023</t>
  </si>
  <si>
    <t>Employment Equity Plan | Year 2</t>
  </si>
  <si>
    <t>Discovery's diversity workforce profile measured against our EE Plan: Year 2 targets and performance</t>
  </si>
  <si>
    <t xml:space="preserve"> Targets | 1/07/2021 – 30/06/2022</t>
  </si>
  <si>
    <t>Workforce profile - EE Plan - Year 2</t>
  </si>
  <si>
    <t>Performance | 1/07/2021 – 30/06/2022</t>
  </si>
  <si>
    <t xml:space="preserve">Male </t>
  </si>
  <si>
    <t>Workforce profile for Discovery Limited</t>
  </si>
  <si>
    <t xml:space="preserve">Employment Equity Plan | Year 1 </t>
  </si>
  <si>
    <t>Discovery's diversity workforce profile measured against our EE Plan: Year 1 targets and performance</t>
  </si>
  <si>
    <t>Targets | 1/7/2020 - 30/6/2021</t>
  </si>
  <si>
    <t>Workforce profile - EE Plan - Year 1</t>
  </si>
  <si>
    <t>1,413</t>
  </si>
  <si>
    <t>1,898</t>
  </si>
  <si>
    <t>1,284</t>
  </si>
  <si>
    <t>2,770</t>
  </si>
  <si>
    <t>1,050</t>
  </si>
  <si>
    <t>1,342</t>
  </si>
  <si>
    <t>Performance | 1/7/2020 - 30/6/2021</t>
  </si>
  <si>
    <t>Discovery workforce profile for people with disabilities measured against our EE Plan: Year 4 (1 July 2023 to 30 June 2024)</t>
  </si>
  <si>
    <t>EE plan - Year 4</t>
  </si>
  <si>
    <t>Discovery workforce profile for people with disabilities measured against our EE Plan: Year 3 (1 July 2022 to 30 June 2023)</t>
  </si>
  <si>
    <t>EE plan - Year 3</t>
  </si>
  <si>
    <t>Discovery workforce profile for people with disabilities measured against our EE Plan: Year 2 targets (1 July 2021 to 31 June 2022)</t>
  </si>
  <si>
    <t>EE plan - Year 2</t>
  </si>
  <si>
    <t>Discovery workforce profile for people with disabilities measured against our EE Plan: Year 1 (1 July 2020 to 31 June 2021)</t>
  </si>
  <si>
    <t>EE plan - Year 1</t>
  </si>
  <si>
    <t>1,858</t>
  </si>
  <si>
    <t>1,638</t>
  </si>
  <si>
    <t>7,430</t>
  </si>
  <si>
    <t>11,257</t>
  </si>
  <si>
    <t>Targets for the EE Plan: NEAP levels</t>
  </si>
  <si>
    <t>Discovery's employee profile compared to the South African NEAP levels in percentage for 2024</t>
  </si>
  <si>
    <t>2024 Discovery’s employee profile compared to the South African NEAP levels in percentage*</t>
  </si>
  <si>
    <t>37.60%</t>
  </si>
  <si>
    <t>4.20%</t>
  </si>
  <si>
    <t>1.00%</t>
  </si>
  <si>
    <t>Discovery's employee profile compared to the South African NEAP levels in percentage for 2023</t>
  </si>
  <si>
    <t>2023 Discovery’s employee profile compared to the South African NEAP levels in percentage*</t>
  </si>
  <si>
    <t>Variance (NEAP - DSY)</t>
  </si>
  <si>
    <t>*While it is evident that Discovery is not on par with NEAP levels, we are encouraged that the variance (whether positive (underrepresented), or negative (overrepresented)) are within a range of 10%, except for African males.</t>
  </si>
  <si>
    <t>Discovery's employee profile compared to the South African NEAP levels in percentage for 2022</t>
  </si>
  <si>
    <t>2022 Discovery’s employee profile compared to the South African NEAP levels in percentage*</t>
  </si>
  <si>
    <t>- </t>
  </si>
  <si>
    <t>-  </t>
  </si>
  <si>
    <t xml:space="preserve">Employee Wellbeing and Benefits </t>
  </si>
  <si>
    <t>Financial benefits</t>
  </si>
  <si>
    <r>
      <t>•</t>
    </r>
    <r>
      <rPr>
        <b/>
        <sz val="9.5"/>
        <color rgb="FF4A4D4E"/>
        <rFont val="Calibri Light"/>
        <family val="2"/>
      </rPr>
      <t xml:space="preserve"> </t>
    </r>
    <r>
      <rPr>
        <b/>
        <sz val="9.5"/>
        <color rgb="FF4A4D4E"/>
        <rFont val="Calibri"/>
        <family val="2"/>
      </rPr>
      <t>Pension and provident fund:</t>
    </r>
    <r>
      <rPr>
        <b/>
        <sz val="9.5"/>
        <color rgb="FF4A4D4E"/>
        <rFont val="Calibri Light"/>
        <family val="2"/>
      </rPr>
      <t xml:space="preserve"> </t>
    </r>
    <r>
      <rPr>
        <sz val="9.5"/>
        <color rgb="FF4A4D4E"/>
        <rFont val="Calibri Light"/>
        <family val="2"/>
      </rPr>
      <t xml:space="preserve">Supporting investment towards a regular and reliable income after retirement. Permanent employees are required to join the retirement funds, at 5% of their pensionable salary each month to the pension fund and between 7.5% to 22.5% towards provident fund.
• </t>
    </r>
    <r>
      <rPr>
        <b/>
        <sz val="9.5"/>
        <color rgb="FF4A4D4E"/>
        <rFont val="Calibri"/>
        <family val="2"/>
      </rPr>
      <t xml:space="preserve">Group Risk benefits: </t>
    </r>
    <r>
      <rPr>
        <sz val="9.5"/>
        <color rgb="FF4A4D4E"/>
        <rFont val="Calibri Light"/>
        <family val="2"/>
      </rPr>
      <t xml:space="preserve">Life Cover Benefit that provides for the beneficiaries in the event of an employee’s death before retirement. Group risk benefits also includes the Spouse Life Cover, Family Funeral Cover, Disability Income Continuation Benefit, Severe Illness Benefit and Salary Extender Benefit.
• </t>
    </r>
    <r>
      <rPr>
        <b/>
        <sz val="9.5"/>
        <color rgb="FF4A4D4E"/>
        <rFont val="Calibri"/>
        <family val="2"/>
      </rPr>
      <t>Group Risk Salary Extender Benefit</t>
    </r>
    <r>
      <rPr>
        <sz val="9.5"/>
        <color rgb="FF4A4D4E"/>
        <rFont val="Calibri Light"/>
        <family val="2"/>
      </rPr>
      <t xml:space="preserve">: A lump sum benefit is paid to an adult nominated beneficiary in the event of an employee’s death. This sum is paid out promptly to assist with monthly expenses.
</t>
    </r>
    <r>
      <rPr>
        <b/>
        <sz val="9.5"/>
        <color rgb="FF4A4D4E"/>
        <rFont val="Calibri Light"/>
        <family val="2"/>
      </rPr>
      <t xml:space="preserve">• Additional benefits: </t>
    </r>
    <r>
      <rPr>
        <sz val="9.5"/>
        <color rgb="FF4A4D4E"/>
        <rFont val="Calibri Light"/>
        <family val="2"/>
      </rPr>
      <t xml:space="preserve">In addition to the income disability pay-out, there are a range of products that go beyond those traditionally available to employees such as Contributions Protector, Mortgage Protector, Performance Bonus Protector, HealthyLiving Protector (Vitality linked).
• </t>
    </r>
    <r>
      <rPr>
        <b/>
        <sz val="9.5"/>
        <color rgb="FF4A4D4E"/>
        <rFont val="Calibri"/>
        <family val="2"/>
      </rPr>
      <t xml:space="preserve">Financial assistance: </t>
    </r>
    <r>
      <rPr>
        <sz val="9.5"/>
        <color rgb="FF4A4D4E"/>
        <rFont val="Calibri Light"/>
        <family val="2"/>
      </rPr>
      <t xml:space="preserve">Access to and discounts on fees for finance-related services such as tax consulting and home loans, as well as access to Discovery Healthy Company financial assistance (which includes budget assistance, and debt counselling and management).
• </t>
    </r>
    <r>
      <rPr>
        <b/>
        <sz val="9.5"/>
        <color rgb="FF4A4D4E"/>
        <rFont val="Calibri"/>
        <family val="2"/>
      </rPr>
      <t xml:space="preserve">Medical aid: </t>
    </r>
    <r>
      <rPr>
        <sz val="9.5"/>
        <color rgb="FF4A4D4E"/>
        <rFont val="Calibri Light"/>
        <family val="2"/>
      </rPr>
      <t xml:space="preserve">Offered through the Discovery Health Medical Scheme (DHMS).The DHMS offers the widest choice of health plans, all with unlimited private hospital cover and a range of benefits to suit an individuals needs. 
• </t>
    </r>
    <r>
      <rPr>
        <b/>
        <sz val="9.5"/>
        <color rgb="FF4A4D4E"/>
        <rFont val="Calibri"/>
        <family val="2"/>
      </rPr>
      <t>Discovery Bank:</t>
    </r>
    <r>
      <rPr>
        <sz val="9.5"/>
        <color rgb="FF4A4D4E"/>
        <rFont val="Calibri Light"/>
        <family val="2"/>
      </rPr>
      <t xml:space="preserve"> No-fee or discounted bank account fees, dynamic interest rates and access to the Vitality Money programme with benefits incentivising healthy money management.
</t>
    </r>
  </si>
  <si>
    <r>
      <t xml:space="preserve">• </t>
    </r>
    <r>
      <rPr>
        <b/>
        <sz val="9.5"/>
        <color rgb="FF4A4D4E"/>
        <rFont val="Calibri"/>
        <family val="2"/>
        <scheme val="minor"/>
      </rPr>
      <t>Pension</t>
    </r>
    <r>
      <rPr>
        <sz val="9.5"/>
        <color rgb="FF4A4D4E"/>
        <rFont val="Calibri Light"/>
        <family val="2"/>
        <scheme val="major"/>
      </rPr>
      <t xml:space="preserve">: New permanent and fixed-term employees are automatically enrolled in our company pension scheme (provided by Prudential) under government regulations. The minimum employee contribution is 4.5% and will be matched by Vitality to up to 6%. 
• </t>
    </r>
    <r>
      <rPr>
        <b/>
        <sz val="9.5"/>
        <color rgb="FF4A4D4E"/>
        <rFont val="Calibri"/>
        <family val="2"/>
        <scheme val="minor"/>
      </rPr>
      <t>Life assurance</t>
    </r>
    <r>
      <rPr>
        <sz val="9.5"/>
        <color rgb="FF4A4D4E"/>
        <rFont val="Calibri Light"/>
        <family val="2"/>
        <scheme val="major"/>
      </rPr>
      <t xml:space="preserve">: Our Life Assurance benefit (also called Death in Service) pays a lump sum to a nominated beneficiary if an employee dies whilst they are employed by Vitality.
The level of cover is four times one's annual salary and is free from tax and national insurance deductions. One cannot amend this benefit.
• </t>
    </r>
    <r>
      <rPr>
        <b/>
        <sz val="9.5"/>
        <color rgb="FF4A4D4E"/>
        <rFont val="Calibri"/>
        <family val="2"/>
        <scheme val="minor"/>
      </rPr>
      <t>Income protection</t>
    </r>
    <r>
      <rPr>
        <sz val="9.5"/>
        <color rgb="FF4A4D4E"/>
        <rFont val="Calibri Light"/>
        <family val="2"/>
        <scheme val="major"/>
      </rPr>
      <t xml:space="preserve">: Our group income protection scheme offers financial support if one is unable to work for an extended period due to illness or injury.
Employees need to have a minimum of two years’ service on the day prior to the first day of absence to be eligible.
• </t>
    </r>
    <r>
      <rPr>
        <b/>
        <sz val="9.5"/>
        <color rgb="FF4A4D4E"/>
        <rFont val="Calibri"/>
        <family val="2"/>
        <scheme val="minor"/>
      </rPr>
      <t>Salary finance</t>
    </r>
    <r>
      <rPr>
        <b/>
        <sz val="9.5"/>
        <color rgb="FF4A4D4E"/>
        <rFont val="Calibri Light"/>
        <family val="2"/>
        <scheme val="major"/>
      </rPr>
      <t>:</t>
    </r>
    <r>
      <rPr>
        <sz val="9.5"/>
        <color rgb="FF4A4D4E"/>
        <rFont val="Calibri Light"/>
        <family val="2"/>
        <scheme val="major"/>
      </rPr>
      <t xml:space="preserve"> Our financial wellbeing partner Salary Finance offer a wealth of support including:
- Salary Finance offer a savings account (provided by Coventry Building Society).
- Salary Advance scheme gives  the option to withdraw up to 50% of one's salary before payday.
- Salary Finance can help  to borrow responsibly with loans at an affordable rate. These are repaid from one's salary and could replace one's overdraft or credit cards, as well help with financial emergencies.  
• Salary Finance also offer a range of educational information and tips on a range of topics, such as helping you better understand your personal finances and budgeting.
• </t>
    </r>
    <r>
      <rPr>
        <b/>
        <sz val="9.5"/>
        <color rgb="FF4A4D4E"/>
        <rFont val="Calibri"/>
        <family val="2"/>
        <scheme val="minor"/>
      </rPr>
      <t>Vitality Life insurance</t>
    </r>
    <r>
      <rPr>
        <sz val="9.5"/>
        <color rgb="FF4A4D4E"/>
        <rFont val="Calibri Light"/>
        <family val="2"/>
        <scheme val="major"/>
      </rPr>
      <t>: Vitality employees are  eligible for a 10% discount on VitalityLife products and reduced life rates.
•</t>
    </r>
    <r>
      <rPr>
        <b/>
        <sz val="9.5"/>
        <color rgb="FF4A4D4E"/>
        <rFont val="Calibri Light"/>
        <family val="2"/>
        <scheme val="major"/>
      </rPr>
      <t xml:space="preserve"> </t>
    </r>
    <r>
      <rPr>
        <b/>
        <sz val="9.5"/>
        <color rgb="FF4A4D4E"/>
        <rFont val="Calibri"/>
        <family val="2"/>
        <scheme val="minor"/>
      </rPr>
      <t>Personal health fund</t>
    </r>
    <r>
      <rPr>
        <b/>
        <sz val="9.5"/>
        <color rgb="FF4A4D4E"/>
        <rFont val="Calibri Light"/>
        <family val="2"/>
        <scheme val="major"/>
      </rPr>
      <t>:</t>
    </r>
    <r>
      <rPr>
        <sz val="9.5"/>
        <color rgb="FF4A4D4E"/>
        <rFont val="Calibri Light"/>
        <family val="2"/>
        <scheme val="major"/>
      </rPr>
      <t xml:space="preserve"> As part of the Vitality Private Medical Insurance, one will also have access to a Personal Health Fund (PHF). This can be used to pay for everyday healthcare expenses not usually covered by private medical insurance – e.g. eye tests or dental check-ups. The higher your Vitality status, the more money you'll receive in your PHF.
• </t>
    </r>
    <r>
      <rPr>
        <b/>
        <sz val="9.5"/>
        <color rgb="FF4A4D4E"/>
        <rFont val="Calibri"/>
        <family val="2"/>
        <scheme val="minor"/>
      </rPr>
      <t>Season ticket loan</t>
    </r>
    <r>
      <rPr>
        <b/>
        <sz val="9.5"/>
        <color rgb="FF4A4D4E"/>
        <rFont val="Calibri Light"/>
        <family val="2"/>
        <scheme val="major"/>
      </rPr>
      <t>:</t>
    </r>
    <r>
      <rPr>
        <sz val="9.5"/>
        <color rgb="FF4A4D4E"/>
        <rFont val="Calibri Light"/>
        <family val="2"/>
        <scheme val="major"/>
      </rPr>
      <t xml:space="preserve"> The cost of commuting to work by public transport can be spread out through an interest free season ticket loan.</t>
    </r>
  </si>
  <si>
    <r>
      <t xml:space="preserve">• </t>
    </r>
    <r>
      <rPr>
        <b/>
        <sz val="9.5"/>
        <color rgb="FF4A4D4E"/>
        <rFont val="Calibri Light"/>
        <family val="2"/>
        <scheme val="major"/>
      </rPr>
      <t xml:space="preserve">Retirement plan: </t>
    </r>
    <r>
      <rPr>
        <sz val="9.5"/>
        <color rgb="FF4A4D4E"/>
        <rFont val="Calibri Light"/>
        <family val="2"/>
        <scheme val="major"/>
      </rPr>
      <t xml:space="preserve">An employee qualifies for 401(k) retirement plan with company match. This includes voluntary pre-tax Traditional and ROTH retirement plans in which regular full-time and regular part-time employees (scheduled to work a minimum of 20 hours per week) who are 21 years of age or older may elect to participate beginning the first day of employment. 
• Ability to take loans or hardship withdrawals from 401(k) plan.
Vitality Group (VG) offers regular full-time employees:
• An employer-paid basic </t>
    </r>
    <r>
      <rPr>
        <b/>
        <sz val="9.5"/>
        <color rgb="FF4A4D4E"/>
        <rFont val="Calibri Light"/>
        <family val="2"/>
        <scheme val="major"/>
      </rPr>
      <t>group term life insurance policy</t>
    </r>
    <r>
      <rPr>
        <sz val="9.5"/>
        <color rgb="FF4A4D4E"/>
        <rFont val="Calibri Light"/>
        <family val="2"/>
        <scheme val="major"/>
      </rPr>
      <t xml:space="preserve"> along with an accidental death and dismemberment policy. 
• Non-contributory</t>
    </r>
    <r>
      <rPr>
        <b/>
        <sz val="9.5"/>
        <color rgb="FF4A4D4E"/>
        <rFont val="Calibri Light"/>
        <family val="2"/>
        <scheme val="major"/>
      </rPr>
      <t xml:space="preserve"> Short Term Disability and Long Term disability</t>
    </r>
    <r>
      <rPr>
        <sz val="9.5"/>
        <color rgb="FF4A4D4E"/>
        <rFont val="Calibri Light"/>
        <family val="2"/>
        <scheme val="major"/>
      </rPr>
      <t xml:space="preserve"> plan
</t>
    </r>
  </si>
  <si>
    <t>Educational benefits</t>
  </si>
  <si>
    <r>
      <t xml:space="preserve">• </t>
    </r>
    <r>
      <rPr>
        <b/>
        <sz val="9.5"/>
        <color rgb="FF4A4D4E"/>
        <rFont val="Calibri"/>
        <family val="2"/>
      </rPr>
      <t xml:space="preserve">Healthy Company </t>
    </r>
    <r>
      <rPr>
        <sz val="9.5"/>
        <color rgb="FF4A4D4E"/>
        <rFont val="Calibri Light"/>
        <family val="2"/>
      </rPr>
      <t xml:space="preserve">financial education tools
• </t>
    </r>
    <r>
      <rPr>
        <b/>
        <sz val="9.5"/>
        <color rgb="FF4A4D4E"/>
        <rFont val="Calibri"/>
        <family val="2"/>
      </rPr>
      <t xml:space="preserve">Group Life – Global Education Protector: </t>
    </r>
    <r>
      <rPr>
        <sz val="9.5"/>
        <color rgb="FF4A4D4E"/>
        <rFont val="Calibri Light"/>
        <family val="2"/>
      </rPr>
      <t xml:space="preserve">Funds the education of an employee’s children in the event of the employee’s death. Automatically included as part of the Core Life Cover Benefit.
• </t>
    </r>
    <r>
      <rPr>
        <b/>
        <sz val="9.5"/>
        <color rgb="FF4A4D4E"/>
        <rFont val="Calibri"/>
        <family val="2"/>
      </rPr>
      <t xml:space="preserve">Employee bursaries: </t>
    </r>
    <r>
      <rPr>
        <sz val="9.5"/>
        <color rgb="FF4A4D4E"/>
        <rFont val="Calibri Light"/>
        <family val="2"/>
      </rPr>
      <t xml:space="preserve">To support continuous learning, Discovery employees who have been at the company for over a year are eligible for bursaries for leadership, skills and education programmes (at accredited institutions) relevant to their job function and career objectives. Employees who have been permanently employed for 12 or more months qualify for an Employee Bursary.
• </t>
    </r>
    <r>
      <rPr>
        <b/>
        <sz val="9.5"/>
        <color rgb="FF4A4D4E"/>
        <rFont val="Calibri"/>
        <family val="2"/>
        <scheme val="minor"/>
      </rPr>
      <t>Educational assistance loans</t>
    </r>
    <r>
      <rPr>
        <b/>
        <sz val="9.5"/>
        <color rgb="FF4A4D4E"/>
        <rFont val="Calibri Light"/>
        <family val="2"/>
      </rPr>
      <t xml:space="preserve">: </t>
    </r>
    <r>
      <rPr>
        <sz val="9.5"/>
        <color rgb="FF4A4D4E"/>
        <rFont val="Calibri Light"/>
        <family val="2"/>
      </rPr>
      <t xml:space="preserve">Permanent employees qualify for an interest free loan, deducted over a maximum of 12 months.
• </t>
    </r>
    <r>
      <rPr>
        <b/>
        <sz val="9.5"/>
        <color rgb="FF4A4D4E"/>
        <rFont val="Calibri"/>
        <family val="2"/>
      </rPr>
      <t xml:space="preserve">SmartFunder: </t>
    </r>
    <r>
      <rPr>
        <sz val="9.5"/>
        <color rgb="FF4A4D4E"/>
        <rFont val="Calibri Light"/>
        <family val="2"/>
      </rPr>
      <t xml:space="preserve">Helps employees to manage the education fees of their children or family members through monthly instalments and associated discounts unlocked through an efficient tax structure. Employees can sign up for monthly school fees to be deducted from their salaries and paid directly to the institute to avoid additional administration.
• </t>
    </r>
    <r>
      <rPr>
        <b/>
        <sz val="9.5"/>
        <color rgb="FF4A4D4E"/>
        <rFont val="Calibri"/>
        <family val="2"/>
      </rPr>
      <t xml:space="preserve">Crawford preferential rates: </t>
    </r>
    <r>
      <rPr>
        <sz val="9.5"/>
        <color rgb="FF4A4D4E"/>
        <rFont val="Calibri Light"/>
        <family val="2"/>
      </rPr>
      <t>Enrolment and school fee discounts for employees’ children who attend Crawford International, covering Grades 000 up to 12. Also included is free aftercare for children Grades 000 to 12.</t>
    </r>
    <r>
      <rPr>
        <vertAlign val="superscript"/>
        <sz val="9.5"/>
        <color rgb="FF4A4D4E"/>
        <rFont val="Calibri Light"/>
        <family val="2"/>
      </rPr>
      <t xml:space="preserve">
</t>
    </r>
    <r>
      <rPr>
        <sz val="9.5"/>
        <color rgb="FF4A4D4E"/>
        <rFont val="Calibri Light"/>
        <family val="2"/>
      </rPr>
      <t xml:space="preserve">• </t>
    </r>
    <r>
      <rPr>
        <b/>
        <sz val="9.5"/>
        <color rgb="FF4A4D4E"/>
        <rFont val="Calibri"/>
        <family val="2"/>
      </rPr>
      <t>GlenStat Stationery Discount:</t>
    </r>
    <r>
      <rPr>
        <sz val="9.5"/>
        <color rgb="FF4A4D4E"/>
        <rFont val="Calibri Light"/>
        <family val="2"/>
      </rPr>
      <t xml:space="preserve"> Discounts on school clothing and stationery for the employees’ children.
• </t>
    </r>
    <r>
      <rPr>
        <b/>
        <sz val="9.5"/>
        <color rgb="FF4A4D4E"/>
        <rFont val="Calibri"/>
        <family val="2"/>
        <scheme val="minor"/>
      </rPr>
      <t>Fun factory:</t>
    </r>
    <r>
      <rPr>
        <sz val="9.5"/>
        <color rgb="FF4A4D4E"/>
        <rFont val="Calibri Light"/>
        <family val="2"/>
      </rPr>
      <t xml:space="preserve"> The Fun Factory ensures that all children benefit from early learning experiences that affirm their individual, family and community assets and strengthen their developmental potential. </t>
    </r>
    <r>
      <rPr>
        <sz val="9.5"/>
        <color rgb="FF4A4D4E"/>
        <rFont val="Calibri Light"/>
        <family val="2"/>
        <scheme val="major"/>
      </rPr>
      <t>Discovery employees pay school fees at a discount rate.</t>
    </r>
  </si>
  <si>
    <r>
      <t xml:space="preserve">• </t>
    </r>
    <r>
      <rPr>
        <b/>
        <sz val="9.5"/>
        <color rgb="FF4A4D4E"/>
        <rFont val="Calibri Light"/>
        <family val="2"/>
        <scheme val="major"/>
      </rPr>
      <t>Bursary</t>
    </r>
    <r>
      <rPr>
        <sz val="9.5"/>
        <color rgb="FF4A4D4E"/>
        <rFont val="Calibri Light"/>
        <family val="2"/>
        <scheme val="major"/>
      </rPr>
      <t xml:space="preserve"> awards bi-annually to support employees taking courses with an accredited university which supports either their current role or future business needs.
• Formal </t>
    </r>
    <r>
      <rPr>
        <b/>
        <sz val="9.5"/>
        <color rgb="FF4A4D4E"/>
        <rFont val="Calibri Light"/>
        <family val="2"/>
        <scheme val="major"/>
      </rPr>
      <t>mentorship</t>
    </r>
    <r>
      <rPr>
        <sz val="9.5"/>
        <color rgb="FF4A4D4E"/>
        <rFont val="Calibri Light"/>
        <family val="2"/>
        <scheme val="major"/>
      </rPr>
      <t xml:space="preserve"> program led by IDEAL.</t>
    </r>
  </si>
  <si>
    <t>Wellness benefits</t>
  </si>
  <si>
    <t>• Complimentary gym access which includes on demand fitness classes, in person fitness classes and wellness coaches 
• Eligible for $250 gym reimbursement if 100 workouts are completed over the course of a year
• Gym discount at participating retail gyms.
• One on one consults for parent support, work support or mental health with RethinkCare behaviour health professionals
• Coaching support from Vitality coaches via the Power of Vitality platform
• Education in our TalentLMS, Power of Vitality, and RethinkCare programs such as recordings, articles, webinars on a plethora of topics from burnout to navigating family care and more
• Employee Assistance Program (EAP) is available to all staff and offers assistance in legal, financial and many other professional services including three mental health professional visits
• Two medical plan offerings with BlueCross BlueShield of Illinois. Employees on medical plan have access to Hinge Health Virtual Musculoskeletal program provider, digital mental online programs, Diabetes Management and Hypertension Management Solutions
• Dental offering with Cigna which is subsidized 
• Vision plan with Vision Service Plan, provides coverage for routine eye exams and pays for all or a portion of the cost of glasses or contact lenses.
• Accident and Hospital insurance offered with Prudential
• Provision for any employee for nursing with reasonable break times and a private room
• One on one professional retirement planning with Morgan Stanley
• Weekly financial wellness webinars with Morgan Stanley
• Prudential webinars a few times a year which focus on paying off debt, saving for college for children, and more financial topics of interest to our population</t>
  </si>
  <si>
    <t>Leave benefits</t>
  </si>
  <si>
    <t>Discovery provides the following leave benefits, for all employees (including executive and non-executive directors, management, permanent and fixed-term employees) in operations where Discovery has management control.</t>
  </si>
  <si>
    <t>Leave type</t>
  </si>
  <si>
    <t>Amount</t>
  </si>
  <si>
    <t>Period</t>
  </si>
  <si>
    <t>Annual leave</t>
  </si>
  <si>
    <t xml:space="preserve">• General: Employees are entitled to 15 (fifteen) working days statutory annual leave, plus additional days, which are granted by Discovery. The additional days are granted according to length of service and / or level within Discovery 
• Accrued monthly
</t>
  </si>
  <si>
    <t>Per annum</t>
  </si>
  <si>
    <t>Unlimited annual leave</t>
  </si>
  <si>
    <t>• Unlimited
• Currently offered to financial advisers, Divisional Managers, Deputy General Managers and General Managers</t>
  </si>
  <si>
    <t>Sick leave</t>
  </si>
  <si>
    <t>• 30 days
• Employees are entitled to 1 day paid sick leave for every 26 days worked, in the first 6 months of employment. After 6 months, the employee is entitled to 30 days paid sick leave.</t>
  </si>
  <si>
    <t>Per three-year cycle</t>
  </si>
  <si>
    <t>Study leave</t>
  </si>
  <si>
    <t>10 days</t>
  </si>
  <si>
    <t>Family responsibility leave</t>
  </si>
  <si>
    <t>5 days</t>
  </si>
  <si>
    <t>Per leave cycle</t>
  </si>
  <si>
    <t>Sports leave</t>
  </si>
  <si>
    <t>• Maximum of 10 days
• Only for employees participating in recognized sport at international, national or provincial level.</t>
  </si>
  <si>
    <t xml:space="preserve">Per calendar year 
</t>
  </si>
  <si>
    <t>Unpaid leave</t>
  </si>
  <si>
    <t>Adoption leave</t>
  </si>
  <si>
    <t>• Offered to employees and the adoption agreement must comply with the provisions of the Children’s Act 38 of 2005, provided the employee  has completed nine months’ continuous service. 
• An employee who adopts an infant infants (24 months of age or younger) is entitled to four months’ paid adoption leave, &gt;24 months &lt; six years, employees are entitled to two months’ adoption leave, and &gt; six &lt; 17 years, the employee will be entitled to a maximum of six weeks’ adoption leave.</t>
  </si>
  <si>
    <t>Per event</t>
  </si>
  <si>
    <t>Surrogacy</t>
  </si>
  <si>
    <t>• Offered to employees and the surrogacy agreement must comply with the provisions of the Children’s Act 38 of 2005, provided the employee  has completed nine months’ continuous service. 
• The primary commissioning parents is entitled to four months’ paid surrogacy leave from the date that the child is handed over to the employee by the surrogate mother provided the employee has completed nine months’ continuous service.</t>
  </si>
  <si>
    <t>Fostering</t>
  </si>
  <si>
    <t>Employees qualify for six consecutive week's time off from the commencement of fostering, provided the child is less than 18 years old.</t>
  </si>
  <si>
    <t>Sports</t>
  </si>
  <si>
    <t>Extended study leave</t>
  </si>
  <si>
    <t>Injury on duty leave</t>
  </si>
  <si>
    <t>All employees (including executive and non-executive directors, management, permanent and fixed-term employees, contractors) in operations where Discovery has management control are entitled to paid, injury of duty leave. If an employee sustains an injury at work as a result of an accident, he or she will qualify for injury on duty leave, provided that the accident arose out of and in the course of the employee’s employment. The rules and processes related to leave for an injury on duty (IOD) are regulated by the Compensation for Occupational Injuries and Diseases Act 130 of 1993 (COIDA).</t>
  </si>
  <si>
    <t>Unlimited</t>
  </si>
  <si>
    <t>Parental Leave benefits</t>
  </si>
  <si>
    <t>25 days paid leave</t>
  </si>
  <si>
    <t>Healthy leave</t>
  </si>
  <si>
    <t>Up to 2 additional days based on your Vitality status at the end of the plan year.</t>
  </si>
  <si>
    <t>7 days (if self-referred)</t>
  </si>
  <si>
    <t>Carers leave</t>
  </si>
  <si>
    <t>Up to 5 days unpaid if you are providing or arranging care. The person being cared for must have a long-term care need.</t>
  </si>
  <si>
    <t>Emergency leave</t>
  </si>
  <si>
    <t xml:space="preserve">Case-by-case basis of unpaid leave. Typically 1-2 days unpaid leave. </t>
  </si>
  <si>
    <t>Compassionate leave</t>
  </si>
  <si>
    <t>Up to 10 days of paid leave (pro-rata)</t>
  </si>
  <si>
    <t>Please see parental leave benefits below</t>
  </si>
  <si>
    <t>Parental leave is available for: 
• Primary parents: Mother of a newborn baby, or the ‘main’ parent of a child who has been adopted. In adoption and surrogacy cases, the ‘main’ parent refers to the parent who will take the initial period of leave. 
All primary parents are entitled to 52 weeks' parental leave, regardless of length of service. It is compulsory for mothers who have given birth to take at least 2 weeks' leave. All primary parents are entitled to parental leave pay after 26 weeks of service.
• Co-parents: Father of a newborn baby, partner of a mother who has recently given birth to a child (where the individual will have an active role in the child’s life), or a parent of a child who has been adopted through a UK or overseas adoption programme, or a baby who is subject to a parental order under a surrogacy arrangement.  In adoption and surrogacy, the co-parent refers to the parent who is not taking the initial period of leave. Co-parents are entitled to up to 18 weeks, depending on length of service.</t>
  </si>
  <si>
    <t>Paid time-off (PTO)</t>
  </si>
  <si>
    <t>A maximum of three consecutive weeks of paid time off within a rolling six-month period.
• Exempt employees have unlimited PTO. 
• Non exempt employees accrue PTO on a per pay period basis, which equals 11 days per year or 88 hours. In addition non exempt employees are given 40 hours of sick time every January.  
• There are 10 company paid holidays</t>
  </si>
  <si>
    <t>Rolling six-month period / per annum</t>
  </si>
  <si>
    <t>Paid sick and safe leave</t>
  </si>
  <si>
    <t>In compliance with the Chicago Paid Sick &amp; Safe Leave ordinance, up to forty (40) hours of time off requested for illness, injury, treatment, diagnosis, preventative care and general medical care for you or an immediate family member.</t>
  </si>
  <si>
    <t>Each calendar year beginning January</t>
  </si>
  <si>
    <t>Family and Medical Leave</t>
  </si>
  <si>
    <t xml:space="preserve">If an employee is on medical leave for their own injury or illness, they are provided with company paid Short Term Disability which pays 60-100% of their salary depending on seniority.
Employees on leave to care for a family member may use any available PTO and the remainder of the leave would be unpaid. If the employee qualifies for Family Medical Leave, they would have job protection. </t>
  </si>
  <si>
    <t xml:space="preserve">Bereavement leave </t>
  </si>
  <si>
    <t>Bereavement leave is 10 days, in which five (5) days will be paid.</t>
  </si>
  <si>
    <t xml:space="preserve">Parental leave is available for: 
Primary caregivers are eligible for 16 weeks of paid leave at 100% of regular earnings for birth or placement of a child. Secondary caregivers are eligible for 4 weeks of paid leave at 100% of regular earnings for birth or placement of a child. Employees receive their normal payroll deposit as if they were still working. </t>
  </si>
  <si>
    <t>Employee Wellbeing Indicators</t>
  </si>
  <si>
    <t>Definition</t>
  </si>
  <si>
    <t>Healthy company</t>
  </si>
  <si>
    <t>Internal usage of EAP programme:</t>
  </si>
  <si>
    <t>Number of employees registered</t>
  </si>
  <si>
    <t>Average engagement</t>
  </si>
  <si>
    <t>Total interactions including app interactions</t>
  </si>
  <si>
    <t>Number of employees provided with assistance since inception</t>
  </si>
  <si>
    <t>Number of employees covered by Healthy Company during the period</t>
  </si>
  <si>
    <t>Number of employees participating in Wellness Days</t>
  </si>
  <si>
    <t>Number of employees that participate in the Wellness Experience Days onsite run by Discovery Healthy Company once a year at all regions or at employee induction</t>
  </si>
  <si>
    <t>% High blood sugar prevalence</t>
  </si>
  <si>
    <t>Percentage of employees diagnosed with high levels of blood sugar taken at a Wellness Day or Vitality check</t>
  </si>
  <si>
    <t>% Chronic prevalence of diabetes</t>
  </si>
  <si>
    <t>% Employees regardless so scheme with Diabetes as per chronic definition</t>
  </si>
  <si>
    <t>% High blood pressure prevalence</t>
  </si>
  <si>
    <t>Percentage of employees diagnosed with high stress levels reported at a Wellness Day or an online Vitality Age questionnaire</t>
  </si>
  <si>
    <t>% Chronic prevalence of hypertension</t>
  </si>
  <si>
    <t>% Employees regardless of scheme with hypertension as per chronic condition</t>
  </si>
  <si>
    <t>Cholesterol</t>
  </si>
  <si>
    <t xml:space="preserve">Chronic Cholesterol Prevalence </t>
  </si>
  <si>
    <t>Labour standards</t>
  </si>
  <si>
    <r>
      <t xml:space="preserve">Discovery is committed to upholding and respecting the labour rights of all employees. Our Employee Handbook serves as our code of conduct and is applicable to all employees of the Discovery Group, including permanent/full-time employees, temporary (non-permanent) employees, contractors, suppliers and employees of the international subsidiaries where Discovery has management control. The employee handbook sets out requirements in accordance with the Basic Conditions of Employment Act (BCEA) Act 75 of 1997 and Labour Relations Act, 1995 and is available to all employees through our internal portal. In summary, the handbook includes Discovery's commitment to:
- Set and monitor working hours in accordance with the BCEA such as maximum working hours, working days and overtime.
- Paying all employees, who qualify in terms of the BCEA, their overtime pay.
- Paying all employees their full entitlement for annual leave. We encourage all employees to make full use of their paid annual leave entitlements through email reminders by Discovery People team, etc.
</t>
    </r>
    <r>
      <rPr>
        <i/>
        <sz val="9.5"/>
        <color rgb="FF4A4D4E"/>
        <rFont val="Calibri Light"/>
        <family val="2"/>
        <scheme val="major"/>
      </rPr>
      <t xml:space="preserve">Refer to the Employee Wellbeing and Benefits tab for details on employee benefits beyond public program/legislative provisions.
</t>
    </r>
    <r>
      <rPr>
        <sz val="9.5"/>
        <color rgb="FF305496"/>
        <rFont val="Calibri Light"/>
        <family val="2"/>
        <scheme val="major"/>
      </rPr>
      <t xml:space="preserve">
</t>
    </r>
    <r>
      <rPr>
        <sz val="9.5"/>
        <color rgb="FF4A4D4E"/>
        <rFont val="Calibri Light"/>
        <family val="2"/>
        <scheme val="major"/>
      </rPr>
      <t>Discovery recognises the rights of its employees as enshrined in the Constitution of the Republic of South Africa. In addition to the rights of employees to freedom of association and collective bargaining, Discovery does not engage in child, forced, compulsory labour and/ or modern slavery and ensures that labour standards and employment-related policies are made available to Discovery employees through the internal policy portal. This commitment is expanded in procurement contracts which requires that third parties or entities which we contract with to provide Discovery with services and/ or products that abide by all laws which apply to them including labour laws which provide for maximum working hours, overtime etc.
Discovery employees are held to the highest personal and moral standards to ensure that their conduct does not damage Discovery’s image or reputation. Employees can anonymously report all concerns to the Ethics Hotline.
Discovery engages with employees to understand the link between workplace health, wellbeing and productivity. We encourage self and team development through various study bursaries and a world-class learning centre on our premises. As our employees are core to our growth and success, we prioritise their health and wellbeing. Our employees’ working hours are aligned with local legislation applicable to all of our markets (SA, UK and US) and international best practice. We believe this contributes to the wellbeing of families and communities beyond the office.
Our Health and Safety Policy supports our commitment to engage with worker representatives such as our Health and Safety Representatives. Their responsibilities include regular engagement on working conditions, investigate complaints and take queries from staff relating to health and safety and report these to their business area/unit management and the Health and Safety Committee.
To navigate climate transition changes, we developed an environmental training course which is an annual employee training module on the group environmental statement, Discovery Green, climate change strategy, our environmental-related programmes and initiatives, targets and goals. This training course aims to raise environmental awareness and support of our goal by educating and informing our employees about our environmental activities and initiatives and how they can reduce their footprint in their individual/ personal capacity. We also rolled out carbon emissions-related e-learning to certain employees, in collaboration with an external service provider. We continued using a Green Screen – a visual communication channel – at 1 Discovery Place to create awareness and educate our employees, service providers, visitors and clients on our environmental sustainability commitments and initiatives.</t>
    </r>
  </si>
  <si>
    <t>Layoffs or restructuring</t>
  </si>
  <si>
    <t>There was no major merger or acquisition activity in the reporting period that affected a large proportion of employees. In addition, there were no major layoffs over the past year that affected employees. Notice for significant operational changes which are typically life changing is anything from three to six months and in certain instances even longer.</t>
  </si>
  <si>
    <t>Grievance process</t>
  </si>
  <si>
    <t>Discovery’s Grievance Policy sets out our definition of a grievance, principles (including that grievances may be lodged without any prejudice or victimisation, and that, where possible, confidentiality be protected), the stages of complaint and grievance procedures (including escalation from informal to formal complaint, accessing an Industrial Relations Adviser, representation in a hearing, and further action or escalation if unresolved), and applicability to all to Discovery people (including executive and non-executive directors, and management), including local and international operations where Discovery has management control.</t>
  </si>
  <si>
    <t>Collective bargaining agreements</t>
  </si>
  <si>
    <t xml:space="preserve">Discovery is not currently unionised. None or 0% of Discovery's employees belong to unions or covered by any collective bargaining agreements. Discovery does not prohibit any employee from forming or joining a union. In South Africa, the law provides for every employee having the right to join a union. We recognise and support rights of workers to freedom of association and collective bargaining as a fundamental labour right. Discovery respects the right to freedom of association in the workplace as an essential ‘enabler’ right that entitles workers to form and join workers’ organisations of their own choice to promote common organisational interests and collective bargaining, and, where allowed by law, to facilitate constructive dialogue. Discovery employees are made aware of this right through our Human Rights Statement, which is available on the internal policy portal, publicly available corporate website and therefore, available to all employees, business partners and suppliers. 
</t>
  </si>
  <si>
    <t>Minimum wage</t>
  </si>
  <si>
    <t>Discovery has set its minimum wage at R200 000 per annum effective 1 October 2024, for all its South African-based employees while employees in the UK and US are paid above the real living wage.</t>
  </si>
  <si>
    <t>Training and Development</t>
  </si>
  <si>
    <t>Learning solutions at Discovery</t>
  </si>
  <si>
    <t>An outline of the various learning solutions provided by Discovery are included in the 2025 Sustainability Report</t>
  </si>
  <si>
    <t>Discovery receives mandatory grant funding from the South African government through the submission of our Annual Training and Workplace Skills Plan.
We apply for discretionary funding from INSETA and BANKSETA to help fund the following skills’ development programmes:
-	Learnerships
-	Internships
-	Skills programmes
-	Employed and unemployed bursaries
In addition, Discovery receives learnership tax rebates.</t>
  </si>
  <si>
    <t>Leadership development programmes</t>
  </si>
  <si>
    <t>Our leadership development and executive development programmes include specific themes on leading and managing in a fast-changing and complex world. 
Key leadership development initiatives undertaken in FY2025 include:</t>
  </si>
  <si>
    <t>Leadership development training</t>
  </si>
  <si>
    <t>2025</t>
  </si>
  <si>
    <t>2024</t>
  </si>
  <si>
    <t>2023</t>
  </si>
  <si>
    <t>2022</t>
  </si>
  <si>
    <t>2021</t>
  </si>
  <si>
    <t>Total number of employees that completed and attended leadership development courses</t>
  </si>
  <si>
    <t>Top &amp; Senior Management (Executive Management, DM &amp; DGM)</t>
  </si>
  <si>
    <t>Middle Management (Divisional Manager and Manager)</t>
  </si>
  <si>
    <t>Junior Management (Team Leader)</t>
  </si>
  <si>
    <t>Non-Management (Staff)</t>
  </si>
  <si>
    <t>Participation in learning solutions</t>
  </si>
  <si>
    <t>Learnerships &amp; Internships</t>
  </si>
  <si>
    <r>
      <t>Number of employees who participated in</t>
    </r>
    <r>
      <rPr>
        <b/>
        <sz val="9.5"/>
        <color indexed="63"/>
        <rFont val="Calibri Light"/>
        <family val="2"/>
      </rPr>
      <t xml:space="preserve"> learnerships</t>
    </r>
    <r>
      <rPr>
        <sz val="9.5"/>
        <color indexed="63"/>
        <rFont val="Calibri Light"/>
        <family val="2"/>
      </rPr>
      <t>, creating a pipeline of talented black people for employment into future roles</t>
    </r>
  </si>
  <si>
    <r>
      <rPr>
        <sz val="9.5"/>
        <color rgb="FF4A4D4E"/>
        <rFont val="Calibri Light"/>
        <family val="2"/>
        <scheme val="major"/>
      </rPr>
      <t>Number of</t>
    </r>
    <r>
      <rPr>
        <b/>
        <sz val="9.5"/>
        <color rgb="FF333333"/>
        <rFont val="Calibri Light"/>
        <family val="2"/>
      </rPr>
      <t xml:space="preserve"> SETA interns </t>
    </r>
    <r>
      <rPr>
        <sz val="9.5"/>
        <color rgb="FF333333"/>
        <rFont val="Calibri Light"/>
        <family val="2"/>
      </rPr>
      <t>deployed into our business, addressing sector skills gaps in insurance agents, actuaries, programmers, software developers, ICT System Analysts, legal, human resources &amp; insurance claims administrators</t>
    </r>
  </si>
  <si>
    <t>Unemployed learnerships</t>
  </si>
  <si>
    <t>Employed learnerships</t>
  </si>
  <si>
    <t>Unemployed skills programmes (persons with disabilities (PWD))</t>
  </si>
  <si>
    <t>Learners were absorbed into Discovery post-learnership (ended 31 December 2024)</t>
  </si>
  <si>
    <t xml:space="preserve">Interns were absorbed into Discovery post-internship (ended 31 January 2025) </t>
  </si>
  <si>
    <t>Professional Programmes</t>
  </si>
  <si>
    <t>Number of unique people who completed Professional Skills Programmes</t>
  </si>
  <si>
    <t>Business Programmes</t>
  </si>
  <si>
    <t>Number of unique people who completed various Business Skills Courses programmes</t>
  </si>
  <si>
    <t>Product Training</t>
  </si>
  <si>
    <t>Number of unique people who completed various Product Skills Courses programmes</t>
  </si>
  <si>
    <t>Number of unique / different Product Skills courses</t>
  </si>
  <si>
    <t xml:space="preserve">Employee learning and development </t>
  </si>
  <si>
    <t>Employee training by gender and employee category</t>
  </si>
  <si>
    <t xml:space="preserve">Average hours of training by gender </t>
  </si>
  <si>
    <t>Average hours of training by employee category</t>
  </si>
  <si>
    <t>Middle management</t>
  </si>
  <si>
    <t>Junior management</t>
  </si>
  <si>
    <t>Staff</t>
  </si>
  <si>
    <t xml:space="preserve">Average hours of training per employee </t>
  </si>
  <si>
    <r>
      <t xml:space="preserve">Average number of </t>
    </r>
    <r>
      <rPr>
        <sz val="9.5"/>
        <rFont val="Calibri Light"/>
        <family val="2"/>
      </rPr>
      <t xml:space="preserve">days of training per employee </t>
    </r>
  </si>
  <si>
    <t xml:space="preserve">Total training hours for all employees trained </t>
  </si>
  <si>
    <t>Spend on Learning and Development</t>
  </si>
  <si>
    <t xml:space="preserve">R1.2 billion  </t>
  </si>
  <si>
    <t>R921 million</t>
  </si>
  <si>
    <t xml:space="preserve">Total B-BBEE training spend on learning and development </t>
  </si>
  <si>
    <t>R946 million</t>
  </si>
  <si>
    <t>R597 million</t>
  </si>
  <si>
    <t>Percentage of total training spend (B-BBEE spend as a % of total spend)</t>
  </si>
  <si>
    <t>Digital Learning</t>
  </si>
  <si>
    <t>LinkedIn</t>
  </si>
  <si>
    <t>Number of employees on the LinkedIn Learn</t>
  </si>
  <si>
    <t xml:space="preserve">LinkedIn activation rate </t>
  </si>
  <si>
    <t>Hours of learning on LinkedIn Learn</t>
  </si>
  <si>
    <t>Number of LinkedIn Learn programmes viewed</t>
  </si>
  <si>
    <t>Average hours of active users</t>
  </si>
  <si>
    <t>Udemy</t>
  </si>
  <si>
    <t>Number of active users on Udemy</t>
  </si>
  <si>
    <t xml:space="preserve">Udemy activation rate </t>
  </si>
  <si>
    <t>Hours of learning on Udemy</t>
  </si>
  <si>
    <t>Average number of hours completed per active user</t>
  </si>
  <si>
    <t>6 .27</t>
  </si>
  <si>
    <t>Number of employees logged on to the Udemy service</t>
  </si>
  <si>
    <t>Number of Udemy programmes viewed</t>
  </si>
  <si>
    <t>Degreed</t>
  </si>
  <si>
    <t>Number of employees on degreed</t>
  </si>
  <si>
    <t>Degreed activation rate</t>
  </si>
  <si>
    <t>Number of Degreed programmes viewed</t>
  </si>
  <si>
    <t>Employees viewed (LinkedIn Learning, Udemy and Degreed programmes)</t>
  </si>
  <si>
    <t>Hours (LinkedIn Learning and Udemy platforms)</t>
  </si>
  <si>
    <t>Connect and develop great minds</t>
  </si>
  <si>
    <t>Performance and career development reviews are important tools to identify, evaluate employees’ key strengths and where to focus development efforts and grow talent. We have regular performance appraisals such as formal performance reviews that takes place every six or 12-month intervals (bi-annual or annual), depending on the business unit. The performance appraisal process include:
- Employees and Managers discuss performance against objectives and capture ratings on the performance module on our enabling technology platform. This ensures that appraisals are documented and progress tracked.
- Objective/goals setting, career discussions and areas of development.
- Supports progression through promotion and basis for compensation
In addition to the formal performance reviews, continuous feedback is received through peer feedback, upward feedback, 360-degree reviews and one-on-one coaching, through our performance module on our technology platform.</t>
  </si>
  <si>
    <t>Employee performance</t>
  </si>
  <si>
    <t xml:space="preserve">Employees who received regular performance and career development reviews </t>
  </si>
  <si>
    <t>Percentage of employees by employee category who received regular performance and career development reviews *</t>
  </si>
  <si>
    <t>Staff (Semi-skilled)</t>
  </si>
  <si>
    <t>Team leader (Skilled technical)</t>
  </si>
  <si>
    <t>Manager (Professionally qualified)</t>
  </si>
  <si>
    <t>Divisional Manager (Professionally qualified)</t>
  </si>
  <si>
    <t>Deputy General Manager (Senior management)</t>
  </si>
  <si>
    <t>General Manager (Senior management)</t>
  </si>
  <si>
    <r>
      <rPr>
        <sz val="8"/>
        <color rgb="FF4A4D4E"/>
        <rFont val="Calibri Light"/>
        <family val="2"/>
        <scheme val="major"/>
      </rPr>
      <t>*</t>
    </r>
    <r>
      <rPr>
        <i/>
        <sz val="8"/>
        <color rgb="FF4A4D4E"/>
        <rFont val="Calibri Light"/>
        <family val="2"/>
        <scheme val="major"/>
      </rPr>
      <t xml:space="preserve">The type of performance appraisals include objective setting, continuous conversations, mid and year end reviews, feedback and feedforward. </t>
    </r>
  </si>
  <si>
    <t>Internal promotions and advancements</t>
  </si>
  <si>
    <t xml:space="preserve">Internal promotions and advancements </t>
  </si>
  <si>
    <t xml:space="preserve">Number of employees that were promoted internally </t>
  </si>
  <si>
    <t xml:space="preserve">Not reported </t>
  </si>
  <si>
    <t>Percentage of female employees promoted</t>
  </si>
  <si>
    <t>Percentage of male employees promoted</t>
  </si>
  <si>
    <t>Total employees that were promoted internally (rate %)*</t>
  </si>
  <si>
    <t>Female employees by employee category who were promoted*</t>
  </si>
  <si>
    <t>Male employees by employee category who were promoted*</t>
  </si>
  <si>
    <t>*Based on average headcount of permanent employees</t>
  </si>
  <si>
    <t>Open positions filled by internal candidates</t>
  </si>
  <si>
    <t>Percentage of open positions filled by internal candidates</t>
  </si>
  <si>
    <t>Senior management**</t>
  </si>
  <si>
    <t>**As of 2025, senior management also includes top management (executive)</t>
  </si>
  <si>
    <t>Apprenticeships &amp; Internships</t>
  </si>
  <si>
    <t>Number of people on apprenticeships or internships</t>
  </si>
  <si>
    <t>Senior Management**</t>
  </si>
  <si>
    <t xml:space="preserve">Middle Management </t>
  </si>
  <si>
    <t xml:space="preserve">Junior Management </t>
  </si>
  <si>
    <t xml:space="preserve">Non-Management </t>
  </si>
  <si>
    <t>**Senior management includes top management (executive management)</t>
  </si>
  <si>
    <t>**Senior management also includes top management (executive)</t>
  </si>
  <si>
    <t>Leadership development training by employee category</t>
  </si>
  <si>
    <t>Corporate Social Investment (CSI)</t>
  </si>
  <si>
    <t xml:space="preserve">Statement of principles </t>
  </si>
  <si>
    <t>Statement of principles for corporate social investment grants</t>
  </si>
  <si>
    <t>•  Independent public benefit organisation trusts, governed by trustees 
•  Grant making aligned with Trust objectives as specified in the Trust Deed
•  Strategic alignment of Trusts with public health priorities, National Development Plan and community needs 
•  Both multi-year and once-off grants, aligned to partner’s goals 
•  Minimum 75% black beneficiaries 
•  Support of programmes with scalable, replicable models of development 
•  Support of programmes with demonstrable impact and effective monitoring and evaluation systems 
•  Increase in impact through collaboration opportunities and partnerships 
•  Alignment to business priorities</t>
  </si>
  <si>
    <t>Corporate social investment in numbers</t>
  </si>
  <si>
    <t>Discovery Fund and Foundation</t>
  </si>
  <si>
    <t>Fund</t>
  </si>
  <si>
    <t>Number of projects supported or scheduled to receive payments: current financial year (or organisations paid in the financial year)</t>
  </si>
  <si>
    <t>Total payments: current financial year (support of service delivery in rural and underserved communities)</t>
  </si>
  <si>
    <t>Number of children (five years old and younger) that received health services</t>
  </si>
  <si>
    <t>Number of healthcare workers trained in rural and underserved areas</t>
  </si>
  <si>
    <t>Number of community members reached</t>
  </si>
  <si>
    <t>Number of pregnant women that received antenatal care</t>
  </si>
  <si>
    <t>Foundation</t>
  </si>
  <si>
    <t>Total number of individuals/ people that have been awarded by the Foundation to date (incl. new recipients)</t>
  </si>
  <si>
    <t>Number of doctors approved for funding by the Foundation this year (trained and supported medical specialists and institutions)</t>
  </si>
  <si>
    <t>Total value of scholarships and support approved for new recipients this year</t>
  </si>
  <si>
    <t>Number of institutions that have been awarded by the Foundation to date (incl. new recipients)</t>
  </si>
  <si>
    <t>Number of Institutions approved for Funding by the Foundation this year</t>
  </si>
  <si>
    <t>Total value of support committed to institutions this financial year (trained and supported medical specialists and institutions)</t>
  </si>
  <si>
    <t>Number of doctors paid out in current year</t>
  </si>
  <si>
    <t>Number of institutions paid out in current year</t>
  </si>
  <si>
    <r>
      <rPr>
        <b/>
        <sz val="9.5"/>
        <color indexed="63"/>
        <rFont val="Calibri Light"/>
        <family val="2"/>
      </rPr>
      <t xml:space="preserve">Cumulative number of doctors </t>
    </r>
    <r>
      <rPr>
        <b/>
        <sz val="9.5"/>
        <color rgb="FF333333"/>
        <rFont val="Calibri Light"/>
        <family val="2"/>
      </rPr>
      <t>sponsored</t>
    </r>
    <r>
      <rPr>
        <sz val="9.5"/>
        <color indexed="63"/>
        <rFont val="Calibri Light"/>
        <family val="2"/>
      </rPr>
      <t xml:space="preserve"> since inception that have completed their studies</t>
    </r>
  </si>
  <si>
    <t>Black Female</t>
  </si>
  <si>
    <t>White Female</t>
  </si>
  <si>
    <t>Black Male</t>
  </si>
  <si>
    <t>White Male</t>
  </si>
  <si>
    <r>
      <rPr>
        <b/>
        <sz val="9.5"/>
        <color rgb="FF333333"/>
        <rFont val="Calibri Light"/>
        <family val="2"/>
      </rPr>
      <t>Cumulative number of doctors sponsored</t>
    </r>
    <r>
      <rPr>
        <sz val="9.5"/>
        <color rgb="FF333333"/>
        <rFont val="Calibri Light"/>
        <family val="2"/>
      </rPr>
      <t xml:space="preserve"> since inception that have not yet completed their studies / have payment tranches outstanding</t>
    </r>
  </si>
  <si>
    <t>BEE beneficiaries</t>
  </si>
  <si>
    <t>Support to black doctors (annual)</t>
  </si>
  <si>
    <t>BEE beneficiaries(%)</t>
  </si>
  <si>
    <t>Support to black doctors to date (cumulative)</t>
  </si>
  <si>
    <t>Spend on black doctors (annual)</t>
  </si>
  <si>
    <t>11.3 million</t>
  </si>
  <si>
    <t>Spend on black doctors to date (cumulative)</t>
  </si>
  <si>
    <t>Spend on doctors by gender</t>
  </si>
  <si>
    <t>Spend - black female</t>
  </si>
  <si>
    <t>8.3 million</t>
  </si>
  <si>
    <t>Spend - black female (%)</t>
  </si>
  <si>
    <t>Spend - black male</t>
  </si>
  <si>
    <t>Spend - black male (%)</t>
  </si>
  <si>
    <t>Spend - white female</t>
  </si>
  <si>
    <t>Spend - white female (%)</t>
  </si>
  <si>
    <t>Spend - white male</t>
  </si>
  <si>
    <t>Spend - white male (%)</t>
  </si>
  <si>
    <t>Total rand amount paid out to doctors in current year</t>
  </si>
  <si>
    <t>Total amount paid out to institutions in current year</t>
  </si>
  <si>
    <t>Total foundation spend for current year</t>
  </si>
  <si>
    <t>Total foundation commitment from inception</t>
  </si>
  <si>
    <t>Total Fund spend plus total Foundation spend</t>
  </si>
  <si>
    <t>Medical Student Loan Guarantee Fund</t>
  </si>
  <si>
    <t>Number of students that have received support</t>
  </si>
  <si>
    <t>Number of students that have completed their studies</t>
  </si>
  <si>
    <t>Number of loans that have been closed or paid off</t>
  </si>
  <si>
    <t>Number of loans that are currently being repaid</t>
  </si>
  <si>
    <t>Flagships</t>
  </si>
  <si>
    <t>Safe Journey to School</t>
  </si>
  <si>
    <t>Number of active drivers</t>
  </si>
  <si>
    <t>Number of children transported per day</t>
  </si>
  <si>
    <t>&gt; 11 000</t>
  </si>
  <si>
    <t>Umthombo</t>
  </si>
  <si>
    <t>Number of graduates to date</t>
  </si>
  <si>
    <t>Percentage of female graduates</t>
  </si>
  <si>
    <t>Total number of doctors among graduates</t>
  </si>
  <si>
    <t>Percentage of female doctors among graduates</t>
  </si>
  <si>
    <t>Percentage of graduates working in public health sector</t>
  </si>
  <si>
    <t>Number of rural hospitals staffed by graduates</t>
  </si>
  <si>
    <t>Number of students supported by Fund</t>
  </si>
  <si>
    <t>Annual pass rate (progressed to next phase)</t>
  </si>
  <si>
    <t>MoveToGive</t>
  </si>
  <si>
    <t>Amount donated since inception*</t>
  </si>
  <si>
    <t>Amount donated during the reporting period</t>
  </si>
  <si>
    <t>*Prior year values updated to reflect amount donated since 2015</t>
  </si>
  <si>
    <t>CSI</t>
  </si>
  <si>
    <t>Donated to charities in the past year (ZAR)*</t>
  </si>
  <si>
    <t>R 6,948,107</t>
  </si>
  <si>
    <r>
      <rPr>
        <sz val="9.5"/>
        <color rgb="FF4A4D4E"/>
        <rFont val="Calibri Light"/>
        <family val="2"/>
        <scheme val="major"/>
      </rPr>
      <t xml:space="preserve">Number of unique volunteers a year </t>
    </r>
    <r>
      <rPr>
        <i/>
        <sz val="9.5"/>
        <color rgb="FF4A4D4E"/>
        <rFont val="Calibri Light"/>
        <family val="2"/>
        <scheme val="major"/>
      </rPr>
      <t>(some people volunteer many times but are counted once)</t>
    </r>
  </si>
  <si>
    <t xml:space="preserve">The average cost of an hour of all employees time calculated and multiplied by the total hours volunteered to result in total cost of volunteering </t>
  </si>
  <si>
    <t>Volunteer hours contributed</t>
  </si>
  <si>
    <t>The unique number of volunteers as a percentage of all permanent employees</t>
  </si>
  <si>
    <t>The average cost of an hour of all employees time calculated and multiplied by the total hours volunteered to result in total cost of volunteering</t>
  </si>
  <si>
    <t>Enterprise Development</t>
  </si>
  <si>
    <t>Number of independent entrepreneurs supported, through loans, grants, business development support (BDS), entrepreneur experiential trips and staff resource time.</t>
  </si>
  <si>
    <t>The amount provided in loans to entrepreneurs over a period of time. This will include loans that were given 5 years ago that still have an outstanding balance owing, to loans given within the financial year period. It will include the total amount of loans on Discovery’s book</t>
  </si>
  <si>
    <t>The amount provided to beneficiaries in the form of grants i.e. to incubators, business development support</t>
  </si>
  <si>
    <r>
      <t xml:space="preserve">We recognise financial inclusion as one of the material matters that are critical to the sustainability of our business, society and the environment in which we operate. The Social and Ethics Committee has oversight of the Group’s financial inclusion initiatives as part of its broader mandate to advance social and economic development. This includes reviewing and approving flagship projects and initiatives aimed at supporting communities identified by the Group, reviewing the Sustainable Development Strategy and recommending it to the Board for approval, and considering the Group’s target level of compliance with the SDGs. The committee also reviews and approves processes and controls to ensure compliance with the UNGC Principles, as well as with applicable legislative and regulatory requirements relating to social and economic development.
Our commitment to financial inclusion is supported as follows:
• </t>
    </r>
    <r>
      <rPr>
        <b/>
        <sz val="9.5"/>
        <color rgb="FF44546A"/>
        <rFont val="Calibri Light"/>
        <family val="2"/>
        <scheme val="major"/>
      </rPr>
      <t>Discovery Health Medical Scheme</t>
    </r>
    <r>
      <rPr>
        <sz val="9.5"/>
        <color rgb="FF44546A"/>
        <rFont val="Calibri Light"/>
        <family val="2"/>
        <scheme val="major"/>
      </rPr>
      <t xml:space="preserve"> offers a wide range of plans to suit all levels of medical needs and financial affordability. In addition, Discovery Health provides solutions for people who cannot afford to join a medical scheme, including exempted health insurance products that advance our ambition to extend quality primary healthcare solutions to a much broader cross-section of South Africa’s population.
• </t>
    </r>
    <r>
      <rPr>
        <b/>
        <sz val="9.5"/>
        <color rgb="FF44546A"/>
        <rFont val="Calibri Light"/>
        <family val="2"/>
        <scheme val="major"/>
      </rPr>
      <t>Vitality Health International</t>
    </r>
    <r>
      <rPr>
        <sz val="9.5"/>
        <color rgb="FF44546A"/>
        <rFont val="Calibri Light"/>
        <family val="2"/>
        <scheme val="major"/>
      </rPr>
      <t xml:space="preserve"> is expanding Discovery’s impact across Africa by building one of the continent’s broadest healthcare networks and rewarding healthy behaviours. 
•</t>
    </r>
    <r>
      <rPr>
        <b/>
        <sz val="9.5"/>
        <color rgb="FF44546A"/>
        <rFont val="Calibri Light"/>
        <family val="2"/>
        <scheme val="major"/>
      </rPr>
      <t xml:space="preserve"> Healthy Company</t>
    </r>
    <r>
      <rPr>
        <sz val="9.5"/>
        <color rgb="FF44546A"/>
        <rFont val="Calibri Light"/>
        <family val="2"/>
        <scheme val="major"/>
      </rPr>
      <t xml:space="preserve"> is Discovery’s digitally-enabled, comprehensive employee assistance programme and wellness solution, including financial wellbeing. The programme identifies and proactively supports both at-risk employees and those who are well, offering a personalised solution throughout their working life.
• </t>
    </r>
    <r>
      <rPr>
        <b/>
        <sz val="9.5"/>
        <color rgb="FF44546A"/>
        <rFont val="Calibri Light"/>
        <family val="2"/>
        <scheme val="major"/>
      </rPr>
      <t>Discovery Life’s</t>
    </r>
    <r>
      <rPr>
        <sz val="9.5"/>
        <color rgb="FF44546A"/>
        <rFont val="Calibri Light"/>
        <family val="2"/>
        <scheme val="major"/>
      </rPr>
      <t xml:space="preserve"> comprehensive suite of local and global life insurance policies offer market-leading cover, award-winning benefits and financial rewards designed for clients’ lifestyles and needs. This includes products that promote financial inclusion in the lower income segment of the market, such as funeral insurance.
• Banking with </t>
    </r>
    <r>
      <rPr>
        <b/>
        <sz val="9.5"/>
        <color rgb="FF44546A"/>
        <rFont val="Calibri Light"/>
        <family val="2"/>
        <scheme val="major"/>
      </rPr>
      <t xml:space="preserve">Discovery Bank </t>
    </r>
    <r>
      <rPr>
        <sz val="9.5"/>
        <color rgb="FF44546A"/>
        <rFont val="Calibri Light"/>
        <family val="2"/>
        <scheme val="major"/>
      </rPr>
      <t xml:space="preserve">drives healthier financial behaviour, fundamentally transforming how clients engage with their money. As clients effectively manage their money, they reduce risk and create value for Discovery Bank. We share this value with our clients through improved interest rates and increased rewards. We provide a range of tools and courses to help our clients manage their finances better and empower them on their financial journey. 
• Our </t>
    </r>
    <r>
      <rPr>
        <b/>
        <sz val="9.5"/>
        <color rgb="FF44546A"/>
        <rFont val="Calibri Light"/>
        <family val="2"/>
        <scheme val="major"/>
      </rPr>
      <t>Enterprise and Supplier Development (ESD)</t>
    </r>
    <r>
      <rPr>
        <sz val="9.5"/>
        <color rgb="FF44546A"/>
        <rFont val="Calibri Light"/>
        <family val="2"/>
        <scheme val="major"/>
      </rPr>
      <t xml:space="preserve"> and Procurement teams have streamlined our investment assessment processes to ensure all potential investment opportunities are channeled through the appropriate internal processes to assess for maximum investment and compliance potential. It is critical that there is a continued increased focus on sourcing and investing in current and potential suppliers. 
• Discovery</t>
    </r>
    <r>
      <rPr>
        <b/>
        <sz val="9.5"/>
        <color rgb="FF44546A"/>
        <rFont val="Calibri Light"/>
        <family val="2"/>
        <scheme val="major"/>
      </rPr>
      <t xml:space="preserve"> Employee Benefits</t>
    </r>
    <r>
      <rPr>
        <sz val="9.5"/>
        <color rgb="FF44546A"/>
        <rFont val="Calibri Light"/>
        <family val="2"/>
        <scheme val="major"/>
      </rPr>
      <t xml:space="preserve"> solution encompassing banking, retirement funds, group risk and healthcare.
• To scale our impact, we have extended this behaviour change model </t>
    </r>
    <r>
      <rPr>
        <b/>
        <sz val="9.5"/>
        <color rgb="FF44546A"/>
        <rFont val="Calibri Light"/>
        <family val="2"/>
        <scheme val="major"/>
      </rPr>
      <t>globally to our primary and partner markets</t>
    </r>
    <r>
      <rPr>
        <sz val="9.5"/>
        <color rgb="FF44546A"/>
        <rFont val="Calibri Light"/>
        <family val="2"/>
        <scheme val="major"/>
      </rPr>
      <t xml:space="preserve">, where we encourage healthy habits through partnerships and joint ventures with some of the largest global insurers while supporting their business objectives and enhancing our collective impact.
</t>
    </r>
  </si>
  <si>
    <t>Product/Service</t>
  </si>
  <si>
    <t>Target Segment</t>
  </si>
  <si>
    <t>Distribution &amp; Accessibility</t>
  </si>
  <si>
    <t>Affordability &amp; Inclusion Measures</t>
  </si>
  <si>
    <t>Key Coverage &amp; Benefits</t>
  </si>
  <si>
    <t>Number of lives covered/clients reached/transactions 2025</t>
  </si>
  <si>
    <t>KeyCare</t>
  </si>
  <si>
    <t>Low‑income individuals with limited access to medical aid</t>
  </si>
  <si>
    <t>• Distributed through licensed brokers and financial advisors situated across South Africa, employers, and digitally through the Discovery app and website; 
• Accessed through “KeyCare network” hospitals/General Practitioner and KeyCare Online Practice, an integrated healthcare and referral platform</t>
  </si>
  <si>
    <t>• Tiered options such as Plus, Core, Start, Start Regional, based on income levels, that limit users to network providers to help reduce costs through rate negotiation and service coordination. 
• KeyCare Start Regional, extends medical scheme coverage, at the lowest price in the industry with contributions from R1,184 in the lowest income band of  R0 – R10,550. Members on KeyCare Start Regional Plan benefit from a lower contribution in exchange for limiting their access to a restricted network, making hospital and GP access more manageable and cost-effective.</t>
  </si>
  <si>
    <t>• Unlimited hospital cover in the KeyCare hospital networks
• Full cover for chronic medicine
• Unlimited cover for medically appropriate GP consultations, blood tests, X-rays or medicine within KeyCare networks
• Screening and Prevention benefits</t>
  </si>
  <si>
    <t>328,265 lives covered (FY2024: 364,360 lives)</t>
  </si>
  <si>
    <t>Flexicare</t>
  </si>
  <si>
    <t>Low-income individuals and informal workers needing primary care</t>
  </si>
  <si>
    <t>• Available via employers and GP network of providers and primary care clinics. 
• Clicks, as a distribution partner for Flexicare, and with a network of approximately 945 stores, including over 730 with in-store pharmacies, that are part of the Flexicare network.
• Digital online app and WhatsApp (“Ask Flexicare”)</t>
  </si>
  <si>
    <t xml:space="preserve">Low premiums from R368 for Core and R969 for Plus, providing private primary healthcare </t>
  </si>
  <si>
    <t>• Private primary healthcare through the extensive, nationwide-wide Flexicare network
• In Hospital Emergency cover and cover for casualty treatment
• Treatment for chronic conditions, access to HIV management and chronic medicine
• Wellness programmes and screening</t>
  </si>
  <si>
    <t>119,304 lives covered (FY2024: 108,286 lives)</t>
  </si>
  <si>
    <r>
      <t>Active Smart</t>
    </r>
    <r>
      <rPr>
        <sz val="9.5"/>
        <color theme="3"/>
        <rFont val="Calibri Light"/>
        <family val="2"/>
        <scheme val="major"/>
      </rPr>
      <t xml:space="preserve"> </t>
    </r>
  </si>
  <si>
    <t>New Smart plan for young professionals, aged 20 -29; new entrants</t>
  </si>
  <si>
    <t>• Distributed through licensed brokers and financial advisors situated across South Africa, employers, and digitally through the Discovery app and website; WhatsApp</t>
  </si>
  <si>
    <t>Most affordable price point for young professionals in the medical scheme industry, from R1,350 per month</t>
  </si>
  <si>
    <t>• Unlimited hospital cover in Dynamic Smart Network (with R7,500 deductible) 
• Emergency cover at any private hospital 
• Unlimited GP consults (virtual &amp; in person), dental check up, eye test, Over-the-counter medicines
• Personal Health Fund (up to R1,000/adult)</t>
  </si>
  <si>
    <t>12,033 Active Smart lives</t>
  </si>
  <si>
    <t>Vitality Health International</t>
  </si>
  <si>
    <t>Entry-level staff to
executives and expatriates</t>
  </si>
  <si>
    <t xml:space="preserve">Provides healthcare provider networks locally, regionally and globally. In partnership with Medical Services Organisation International (MSOI), MSOI has extensive provider networks across the African continent and partners globally with other organisations, making it possible for our members to access healthcare wherever they are. </t>
  </si>
  <si>
    <t>Five options to choose from, with Start Plan introduced, expands healthcare access by providing comprehensive health insurance across the workforce, from entry-level staff to executives and expatriates. Each health plan is tailored to meet the specific needs of the targeted employer category. Health plans are available in both United States Dollars (USD) and in local currencies.  The restricted network ensures access to quality, cost-effective providers without compromising accessibility in each region.</t>
  </si>
  <si>
    <t xml:space="preserve">• Health plans that offer comprehensive benefits, including maternity cover
• Access to wellness benefits such as wellness cover through Vitality, wellness days and ongoing wellness support
• Screening and prevention tests
• Vitality Malaria Benefit - rapid self-test and over-the-counter treatment </t>
  </si>
  <si>
    <t>Refer to 2025 Sustainability Report and 2025 ESG Databook for more details</t>
  </si>
  <si>
    <t>HealthyCompany</t>
  </si>
  <si>
    <t xml:space="preserve">Employees and employers </t>
  </si>
  <si>
    <t>Health company app; Discovery app and website</t>
  </si>
  <si>
    <t>Offers a flexible pricing structure based on the employer’s unique circumstances. Healthy Company members have access to the full suite of Vitality Money assessments, tailored for Healthy Company, creating a consistent view of an individual’s financial health.</t>
  </si>
  <si>
    <t xml:space="preserve">Access to comprehensive employee health and financial wellness screening. This includes a full suite of financial wellbeing assessments through Vitality Money, Discovery Bank’s proprietary behaviour-change programme, designed to measure and understand an employee’s current financial situation, give them the tools to improve it, and reward them for positive behaviour changes along the way. </t>
  </si>
  <si>
    <t>177,871 employees/lives covered (FY2024: 142,979)</t>
  </si>
  <si>
    <t>Funeral insurance</t>
  </si>
  <si>
    <t xml:space="preserve">People with limited income </t>
  </si>
  <si>
    <t>• Distributed through licensed brokers and financial advisors situated across South Africa. 
• Discovery website, telephonic/email contact details available online</t>
  </si>
  <si>
    <t>Five plans on the Essential and Classic funeral plans tailored to individual needs.
Essential funeral plan from R34 per month and Classic funeral plan from R45 per month.</t>
  </si>
  <si>
    <t>• Funeral benefit  and airtime, grocery and education benefits
• Automatic baby cover and accidental death benefit</t>
  </si>
  <si>
    <t>Discovery Bank Account</t>
  </si>
  <si>
    <t>Low to high income earners</t>
  </si>
  <si>
    <t xml:space="preserve">• Discovery bank app and website
• Clients can deposit and withdraw money from tills at selected retail stores in urban and rural areas. Clients can also withdraw money from any Visa-linked ATM. </t>
  </si>
  <si>
    <t>Our shared-value banking approach aims to positively influence behaviours that can improve overall financial health.  As clients manage their money better, we share the value with them through dynamic interest rates and rewards incentivising good behaviour. Discovery Bank accounts range from gold to purple, with the gold transaction, pay-as-you-transact fees account, with qualifying income less than R350,000 a year at R32.50 per month</t>
  </si>
  <si>
    <t>• Advanced payments engine, secure and convenient virtual cards, accessible, affordable payments through PayShap and Value-Added Services vouchers. 
• Revolving Credit Facility and Home loans</t>
  </si>
  <si>
    <t>Discovery Bank - Financial education</t>
  </si>
  <si>
    <t>Broader society; women, children and youth; bank clients</t>
  </si>
  <si>
    <t>Discovery bank app and website</t>
  </si>
  <si>
    <t xml:space="preserve">• We partner with Worth, a leading provider of independent financial education who shares our values on financial wellbeing. Worth offers practical personal finance courses to help people take control of their money with access to financial management tools like calculators and savings accounts. Discovery Bank clients can access these courses for a greatly reduced price if they sign up through the app and earn 10 000 Vitality Money points once the course is completed. 
• Discovery has run eight social media campaigns in collaboration with the Financial Sector Conduct Authority to encourage healthy financial behaviour among broader society, to increase financial literacy in South Africa.  
• Set to launch a financial literacy programme for children and youth, as well as a dedicated research lab in South Africa focused on advancing financial health. These initiatives aim to foster local innovation and collaboration, drawing inspiration from successful global practices while addressing the unique needs of the South African context. </t>
  </si>
  <si>
    <t>Campaigns included practical resources related to:
•	 Creating bank fraud awareness 
•	 Promoting financial literacy among women
•	 Promoting financial literacy among youth, including information related to credit scores and debt management
•	 Creating awareness of the potential financial pitfalls related to the festive season
•	 Promoting healthier conversations around money within relationships
•	 Promoting mental health and stress management</t>
  </si>
  <si>
    <t>Over 4.9 million people were reached by the financial education resources provided in the campaigns.</t>
  </si>
  <si>
    <t>Enterprise and Supplier Development</t>
  </si>
  <si>
    <t>Black women-owned and youth-owned enterprises</t>
  </si>
  <si>
    <t>Small, medium, or micro-enterprise (SME) applies for Discovery's Enterprise Development programme, through telephonic/email contact details available online</t>
  </si>
  <si>
    <t xml:space="preserve">Discovery provides financial support in the form of loans, grants and non-financial support such as business development support, training and mentorship opportunities. Discovery targets qualifying Enterprise and Supplier Development beneficiaries which are enterprises with over 51% black ownership and a turnover of less than R50 million – and we give preference to black women-owned and youth-owned enterprises. Loans are interest free, while some attract interest at a preferential interest rate e.g. interest at prime. </t>
  </si>
  <si>
    <t xml:space="preserve">Loans, grants and non-financial support such as business development support, training and mentorship opportunities. </t>
  </si>
  <si>
    <t>The total value of ESD loans on our books exceeds R179E million (FY2024: R145 million). We supported 42E entrepreneurs in FY2025 (FY2024: 41 entrepreneurs).</t>
  </si>
  <si>
    <t xml:space="preserve">Employee Benefits </t>
  </si>
  <si>
    <t>Employers and their workforce (employees), across various income levels</t>
  </si>
  <si>
    <t>• Distributed through licensed brokers and financial advisors situated across South Africa. 
• Discovery app's and website</t>
  </si>
  <si>
    <t xml:space="preserve">• Retirement Funds: Employees are offered access to retirement funds, with opportunities to learn about and choose investment portfolios to secure their future. 
• Healthy Company: Discovery's holistic wellbeing program includes support and resources for financial wellbeing, such as debt counselling and assistance with budgeting. 
• Investment Boosts: The retirement fund allows members to receive boosts to their savings by making positive investment choices, encouraging longer-term investment and engagement in their financial future. 
• Integrated Ecosystem: Discovery integrates various services, such as health, life, and banking, to provide employees with a comprehensive view of their financial and wellbeing status. 
• Shared Value Model: Discovery's core purpose of enhancing and protecting lives aligns with the concept of financial inclusion by aiming to help people make social and economic progress. </t>
  </si>
  <si>
    <t>Refer to 2025 Sustainability Report and 2025 ESG Databook, tab Employee Wellbeing and Benefits  for more details</t>
  </si>
  <si>
    <t>Global partner markets</t>
  </si>
  <si>
    <t>Individuals and communities with limited access to financial services, particularly those in emerging and developing economies, especially in Asia.</t>
  </si>
  <si>
    <t>• Distributed through financial advisors 
• Digital platform such as AIA Vitality app and online channels
• Leveraging partnerships with health providers and insurers</t>
  </si>
  <si>
    <t xml:space="preserve">To scale our impact, we have extended this behaviour change model globally to our primary and
partner markets, where we encourage healthy habits through partnerships and joint ventures
with some of the largest global insurers while supporting their business objectives and enhancing our collective impact. Example, AIA’s comprehensive health and wellness solutions, which operates in multiple emerging Asia markets. AIA Vitality offers a financial wellbeing assessment to help members understand their financial security and financial freedom of choice. </t>
  </si>
  <si>
    <t xml:space="preserve">• Comprehensive health and wellness solutions
• Financial wellbeing assessment to help members understand their financial security and financial freedom of choice. 
• Offers rewards to customers living a healthy lifestyle with challenge and assessment features to support customers’ overall health. </t>
  </si>
  <si>
    <t>Reached over 28K members and collected a total of 8.5 billion total steps through AIA Vitality, in 2023</t>
  </si>
  <si>
    <t>Preferential procurement</t>
  </si>
  <si>
    <t>Total procurement spend</t>
  </si>
  <si>
    <t>Spend on procurement of black-owned businesses</t>
  </si>
  <si>
    <t xml:space="preserve">Actual spend on SMEs  </t>
  </si>
  <si>
    <t>Actual spend on 30% black women-owned enterprises</t>
  </si>
  <si>
    <t>Percentage of procurement budget spent on local suppliers*</t>
  </si>
  <si>
    <t>Supplier Environmental Assessment*</t>
  </si>
  <si>
    <t xml:space="preserve">Percentage of new suppliers screened using environmental criteria </t>
  </si>
  <si>
    <t xml:space="preserve">Number of suppliers assessed for environmental impacts </t>
  </si>
  <si>
    <t>Number of suppliers identified with significant actual and potential negative environmental impacts</t>
  </si>
  <si>
    <t>Number of suppliers with impacts: relationships terminated based on assessment, with reasons</t>
  </si>
  <si>
    <t>Percentage of suppliers with impacts: relationships terminated based on assessment, with reasons</t>
  </si>
  <si>
    <t>* Includes suppliers that were selected through the formal Request for Proposal (RFP) or Request for Quotation (RFQ) process, in accordance with the Procurement Policy.</t>
  </si>
  <si>
    <t>Supplier Social Assessment*</t>
  </si>
  <si>
    <t>Percentage of new suppliers screened using social criteria</t>
  </si>
  <si>
    <t>Number of suppliers assessed for social impacts</t>
  </si>
  <si>
    <t>Number of suppliers identified with significant actual and potential negative social impacts</t>
  </si>
  <si>
    <t>Supplier Environmental Assessment</t>
  </si>
  <si>
    <t>Percentage of new suppliers screened using environmental criteria %</t>
  </si>
  <si>
    <t>Supplier Social Assessment</t>
  </si>
  <si>
    <t>Procurement</t>
  </si>
  <si>
    <t>Significant locations of operation: Procurement budget spent on local suppliers*</t>
  </si>
  <si>
    <t>*The percentage is of suppliers for which the operating country is Great Britain.</t>
  </si>
  <si>
    <t>B-BBEE scorecard 2025</t>
  </si>
  <si>
    <t>Recognised spend</t>
  </si>
  <si>
    <t>Target</t>
  </si>
  <si>
    <t>B-BBEE Scorecard indicators</t>
  </si>
  <si>
    <t>Points</t>
  </si>
  <si>
    <t xml:space="preserve">Amount </t>
  </si>
  <si>
    <t>Spend on all B-BBEE empowering suppliers</t>
  </si>
  <si>
    <t>Spend on QSE empowering suppliers</t>
  </si>
  <si>
    <t>Spend on EME empowering suppliers</t>
  </si>
  <si>
    <t>Spend on empowering suppliers that are at least 51% black-owned</t>
  </si>
  <si>
    <t>Spend on empowering suppliers that are at least 30% black female-owned</t>
  </si>
  <si>
    <t>Bonus indicators</t>
  </si>
  <si>
    <t>Spend on black stockbrokers and black fund managers</t>
  </si>
  <si>
    <t>Spend on designated group suppliers with at least 51% black ownership</t>
  </si>
  <si>
    <t>B-BBEE scorecard 2024</t>
  </si>
  <si>
    <r>
      <t>80.24%</t>
    </r>
    <r>
      <rPr>
        <sz val="9.5"/>
        <color rgb="FF4A4D4E"/>
        <rFont val="Calibri Light"/>
        <family val="2"/>
      </rPr>
      <t> </t>
    </r>
  </si>
  <si>
    <r>
      <t> </t>
    </r>
    <r>
      <rPr>
        <sz val="9.5"/>
        <color rgb="FF4A4D4E"/>
        <rFont val="Calibri Light"/>
        <family val="2"/>
      </rPr>
      <t>4.00</t>
    </r>
  </si>
  <si>
    <r>
      <t>80.00%</t>
    </r>
    <r>
      <rPr>
        <sz val="9.5"/>
        <color rgb="FF4A4D4E"/>
        <rFont val="Calibri Light"/>
        <family val="2"/>
      </rPr>
      <t> </t>
    </r>
  </si>
  <si>
    <r>
      <t>10.91%</t>
    </r>
    <r>
      <rPr>
        <sz val="9.5"/>
        <color rgb="FF4A4D4E"/>
        <rFont val="Calibri Light"/>
        <family val="2"/>
      </rPr>
      <t> </t>
    </r>
  </si>
  <si>
    <r>
      <t> </t>
    </r>
    <r>
      <rPr>
        <sz val="9.5"/>
        <color rgb="FF4A4D4E"/>
        <rFont val="Calibri Light"/>
        <family val="2"/>
      </rPr>
      <t>1.21</t>
    </r>
  </si>
  <si>
    <r>
      <t>18.00%</t>
    </r>
    <r>
      <rPr>
        <sz val="9.5"/>
        <color rgb="FF4A4D4E"/>
        <rFont val="Calibri Light"/>
        <family val="2"/>
      </rPr>
      <t> </t>
    </r>
  </si>
  <si>
    <r>
      <t> </t>
    </r>
    <r>
      <rPr>
        <sz val="9.5"/>
        <color rgb="FF4A4D4E"/>
        <rFont val="Calibri Light"/>
        <family val="2"/>
      </rPr>
      <t>2.00</t>
    </r>
  </si>
  <si>
    <r>
      <t>14.28%</t>
    </r>
    <r>
      <rPr>
        <sz val="9.5"/>
        <color rgb="FF4A4D4E"/>
        <rFont val="Calibri Light"/>
        <family val="2"/>
      </rPr>
      <t> </t>
    </r>
  </si>
  <si>
    <r>
      <t>30.32%</t>
    </r>
    <r>
      <rPr>
        <sz val="9.5"/>
        <color rgb="FF4A4D4E"/>
        <rFont val="Calibri Light"/>
        <family val="2"/>
      </rPr>
      <t> </t>
    </r>
  </si>
  <si>
    <r>
      <t> </t>
    </r>
    <r>
      <rPr>
        <sz val="9.5"/>
        <color rgb="FF4A4D4E"/>
        <rFont val="Calibri Light"/>
        <family val="2"/>
      </rPr>
      <t>5.00</t>
    </r>
  </si>
  <si>
    <r>
      <t>30.00%</t>
    </r>
    <r>
      <rPr>
        <sz val="9.5"/>
        <color rgb="FF4A4D4E"/>
        <rFont val="Calibri Light"/>
        <family val="2"/>
      </rPr>
      <t> </t>
    </r>
  </si>
  <si>
    <r>
      <t>17.02%</t>
    </r>
    <r>
      <rPr>
        <sz val="9.5"/>
        <color rgb="FF4A4D4E"/>
        <rFont val="Calibri Light"/>
        <family val="2"/>
      </rPr>
      <t> </t>
    </r>
  </si>
  <si>
    <r>
      <t>15.72%</t>
    </r>
    <r>
      <rPr>
        <sz val="9.5"/>
        <color rgb="FF4A4D4E"/>
        <rFont val="Calibri Light"/>
        <family val="2"/>
      </rPr>
      <t> </t>
    </r>
  </si>
  <si>
    <r>
      <t>2.88%</t>
    </r>
    <r>
      <rPr>
        <sz val="9.5"/>
        <color rgb="FF4A4D4E"/>
        <rFont val="Calibri Light"/>
        <family val="2"/>
      </rPr>
      <t> </t>
    </r>
  </si>
  <si>
    <t>B-BBEE scorecard 2023</t>
  </si>
  <si>
    <t>B-BBEE scorecard 2022</t>
  </si>
  <si>
    <t>R2730 248714.00</t>
  </si>
  <si>
    <t>We collaborate and participate in industry and sector initiatives, including:</t>
  </si>
  <si>
    <t>Actuarial Society of South Africa (ASSA)</t>
  </si>
  <si>
    <t>African TeleHealth Collaboration (ATC)</t>
  </si>
  <si>
    <t>Alliances for Climate Action South Africa</t>
  </si>
  <si>
    <t>Association for Savings for Investment South Africa (ASISA)</t>
  </si>
  <si>
    <t>Banking Association of South Africa (BASA)</t>
  </si>
  <si>
    <t>Black Management Forum</t>
  </si>
  <si>
    <t>Business Unity South Africa (BUSA)</t>
  </si>
  <si>
    <t>Financial Intermediaries Association (FIA)</t>
  </si>
  <si>
    <t>Financial Sector Transformation Committee</t>
  </si>
  <si>
    <t>Health Funders Association (HFA)</t>
  </si>
  <si>
    <t>Health Quality Assessment (HQA)</t>
  </si>
  <si>
    <t>Institute for Retirement Funds Africa (IRFA)</t>
  </si>
  <si>
    <t>International Association for Volunteer effort</t>
  </si>
  <si>
    <t>National Business Initiative (NBI)</t>
  </si>
  <si>
    <t>NBI Science Based Targets Network Working Group</t>
  </si>
  <si>
    <t>Principles for Responsible Investing (PRI)</t>
  </si>
  <si>
    <t>Private Healthcare Information Standards Committee (PHISC)</t>
  </si>
  <si>
    <t>Public Health Enhancement Fund</t>
  </si>
  <si>
    <t xml:space="preserve">Southern African Fraud Prevention Service (SAFPS) </t>
  </si>
  <si>
    <t>Shared Value Africa Initiative</t>
  </si>
  <si>
    <t>South African Insurance Association (SAIA)</t>
  </si>
  <si>
    <t>UK - Association of British Insurers (ABI)</t>
  </si>
  <si>
    <t>UN Global Compact (UNGC)</t>
  </si>
  <si>
    <t>UN Foundation Every Woman Every Child’s Global Strategy for Women’s, Children’s and Adolescents’ Health</t>
  </si>
  <si>
    <t>UNGC Local Network in South Africa</t>
  </si>
  <si>
    <t>UNGC Target Gender Equality programme</t>
  </si>
  <si>
    <t>UNGC Climate Ambition Accelerator</t>
  </si>
  <si>
    <t xml:space="preserve">UNGC SDG Innovation Accelerator </t>
  </si>
  <si>
    <t>UNGC SA Best Practices for Engaging and Supporting SMEs Committee</t>
  </si>
  <si>
    <t>Institute and Faculty of Actuaries - member of Sustainability Early Careers Board</t>
  </si>
  <si>
    <t>UNEP FI  Principles for Sustainable Insurance (PSI)</t>
  </si>
  <si>
    <t xml:space="preserve">Women in Finance Charter </t>
  </si>
  <si>
    <t xml:space="preserve">Race at Work Charter </t>
  </si>
  <si>
    <t>Data Security and Client Privacy</t>
  </si>
  <si>
    <t>Cultivate trust</t>
  </si>
  <si>
    <t>Our information management system</t>
  </si>
  <si>
    <t>Discovery has been assessed against the NIST Cybersecurity Framework and has aligned our security improvement programmes and activities to this Framework. Discovery’s Information Governance and Security function within Discovery Central Services is certified in ISO 27001:2022, the global standard on information security management, including VitalityHealth in the UK and Vitality Global. The Information Governance and Security function achieved ISO 27701:2019 certification (privacy information management) in November 2024,which further demonstrates Discovery’s commitment to align with international standards. Yearly surveillance audits take placeto maintain these certifications. Vitality Global  completed SOC 2 attestations in FY2022 and FY2023, which measure policies, procedures and controls to protect data across five principles (security, availability, processing integrity, confidentiality and privacy).
We ensure that third-party data processors comply with the conditions set out in privacy legislation where contracts are required for the secure processing of personal information. Further processing by the third party through a sub processor is the responsibility of that third-party.
We monitor our third-party data processors through our privacy information management system, including completing self-assessments by third parties and due diligence through our Information Security Officers.
Privacy requests from clients or members are managed through our privacy information management system, and we have participated in the request by the Information Regulator of South Africa, to provide statistics on these requests during the year.</t>
  </si>
  <si>
    <t>Substantiated complaints regarding breaches of customer privacy and losses of customer data</t>
  </si>
  <si>
    <r>
      <t xml:space="preserve">a. Total number of </t>
    </r>
    <r>
      <rPr>
        <b/>
        <sz val="9.5"/>
        <color indexed="63"/>
        <rFont val="Calibri Light"/>
        <family val="2"/>
      </rPr>
      <t xml:space="preserve">substantiated complaints </t>
    </r>
    <r>
      <rPr>
        <u/>
        <sz val="9.5"/>
        <color rgb="FF333333"/>
        <rFont val="Calibri Light"/>
        <family val="2"/>
      </rPr>
      <t>received</t>
    </r>
    <r>
      <rPr>
        <sz val="9.5"/>
        <color indexed="63"/>
        <rFont val="Calibri Light"/>
        <family val="2"/>
      </rPr>
      <t xml:space="preserve"> concerning breaches of customer privacy, categorized by:</t>
    </r>
  </si>
  <si>
    <t>i. complaints received from outside parties and substantiated by the organization;</t>
  </si>
  <si>
    <t>ii. complaints from regulatory bodies.</t>
  </si>
  <si>
    <t>b. Total number of identified leaks, thefts, or losses of customer data.*</t>
  </si>
  <si>
    <t>c. If the organization has not identified any substantiated complaints, a brief statement of this fact is sufficient.</t>
  </si>
  <si>
    <t>Training on privacy-related risks and procedures and cyber security provided to all employees</t>
  </si>
  <si>
    <t>Privacy-related risks and procedures **</t>
  </si>
  <si>
    <t>Cyber security awareness training, provided to all employees**</t>
  </si>
  <si>
    <t xml:space="preserve">**A single integrated training module is provided, which encompasses both cybersecurity and privacy content. This training applies to all permanent employees, including members of the Board and executive leadership. This mandatory training includes SA and US employees. </t>
  </si>
  <si>
    <t>Training on privacy-related risks and procedures and cyber security provided to all employees, including contractors*</t>
  </si>
  <si>
    <t>Privacy-related risks and procedures</t>
  </si>
  <si>
    <t>Cyber security awareness training, provided to all employees, including contractors**</t>
  </si>
  <si>
    <t xml:space="preserve">*Previously reported privacy-related risks and procedures and cyber security awareness training together
**The fluctuation between the cyber security and privacy-related indicators is due to the timing of regulatory training modules, with cyber security training falling outside the reporting period and therefore not captured in this year’s data.
</t>
  </si>
  <si>
    <t>Do No Harm</t>
  </si>
  <si>
    <t>Human rights and community</t>
  </si>
  <si>
    <r>
      <t xml:space="preserve">Discovery's </t>
    </r>
    <r>
      <rPr>
        <b/>
        <sz val="9.5"/>
        <color rgb="FF4A4D4E"/>
        <rFont val="Calibri Light"/>
        <family val="2"/>
        <scheme val="major"/>
      </rPr>
      <t>Human Rights Statement</t>
    </r>
    <r>
      <rPr>
        <sz val="9.5"/>
        <color rgb="FF4A4D4E"/>
        <rFont val="Calibri Light"/>
        <family val="2"/>
        <scheme val="major"/>
      </rPr>
      <t xml:space="preserve">, which provides the necessary disclosures that reflect our commitment and processes relating to human rights and ESG requirements. Our products and services provide the primary pathway for positive change at scale. We support this through strategic social investments, including the Discovery Foundation and Discovery Fund, as well as strong systems of governance and accountability. 
In addition, </t>
    </r>
    <r>
      <rPr>
        <b/>
        <sz val="9.5"/>
        <color rgb="FF4A4D4E"/>
        <rFont val="Calibri Light"/>
        <family val="2"/>
        <scheme val="major"/>
      </rPr>
      <t>Discovery ForGood</t>
    </r>
    <r>
      <rPr>
        <sz val="9.5"/>
        <color rgb="FF4A4D4E"/>
        <rFont val="Calibri Light"/>
        <family val="2"/>
        <scheme val="major"/>
      </rPr>
      <t xml:space="preserve"> is a volunteer programme that enables our employees to contribute to development programmes in targeted communities. Discovery’s Enterprise and Supplier Development Programme aims to help promote and directly support the development of innovative entrepreneurial talent across its various business areas. </t>
    </r>
  </si>
  <si>
    <t>Marketing and communication of insurance product-related information</t>
  </si>
  <si>
    <t>Discovery has experienced no losses due to legal proceedings associated with marketing and communication of insurance product-related information.</t>
  </si>
  <si>
    <t>Financial crime</t>
  </si>
  <si>
    <t>Discovery has zero tolerance towards financial crime (money laundering, terrorist financing, proliferation financing, anti-bribery, corruption and fraud) and is committed to adhering to all applicable legal and regulatory requirements, the highest professional and ethical standards and our  values. We have implemented robust risk-based principles, procedures, controls, systems, and standards of the management of financial crime risks to ensure the possible risk of being abused by money launderers are identified and reported.</t>
  </si>
  <si>
    <t>Insider dealing</t>
  </si>
  <si>
    <r>
      <t xml:space="preserve">Discovery has a board-approved </t>
    </r>
    <r>
      <rPr>
        <b/>
        <sz val="9.5"/>
        <color rgb="FF4A4D4E"/>
        <rFont val="Calibri Light"/>
        <family val="2"/>
        <scheme val="major"/>
      </rPr>
      <t>Share Trading and Price-sensitive Information Policy</t>
    </r>
    <r>
      <rPr>
        <sz val="9.5"/>
        <color rgb="FF4A4D4E"/>
        <rFont val="Calibri Light"/>
        <family val="2"/>
        <scheme val="major"/>
      </rPr>
      <t>. Reminders are sent to all staff on prohibition of trading in securities during defined financial or cautionary closed periods during such periods. Training is completed by all employees and is mandatory.</t>
    </r>
  </si>
  <si>
    <t>Gifts, favours and entertainment</t>
  </si>
  <si>
    <r>
      <t>A board approved</t>
    </r>
    <r>
      <rPr>
        <b/>
        <sz val="9.5"/>
        <color rgb="FF4A4D4E"/>
        <rFont val="Calibri Light"/>
        <family val="2"/>
        <scheme val="major"/>
      </rPr>
      <t xml:space="preserve"> Conflicts of Interest Policy</t>
    </r>
    <r>
      <rPr>
        <sz val="9.5"/>
        <color rgb="FF4A4D4E"/>
        <rFont val="Calibri Light"/>
        <family val="2"/>
        <scheme val="major"/>
      </rPr>
      <t xml:space="preserve"> with attestations is in place. In addition, conflicts of interest has been included in compulsory annual training. </t>
    </r>
  </si>
  <si>
    <t>Non-compliance concerning marketing communications</t>
  </si>
  <si>
    <t>Non-compliance with regulations concerning marketing communications</t>
  </si>
  <si>
    <t>a. Total number of incidents of non-compliance with regulations and voluntary codes concerning marketing communications, including advertising, promotion, and sponsorship, by: 
i. Incidents of non-compliance with regulations resulting in a fine or penalty
ii. Incidents of non-compliance with regulations resulting in a warning
iii. Incidents of non-compliance with voluntary codes</t>
  </si>
  <si>
    <t>b. If the organization has not identified any non-compliance with regulations and/or voluntary codes, a brief statement of this fact is sufficient.</t>
  </si>
  <si>
    <t>None identified</t>
  </si>
  <si>
    <t>Non-compliance concerning Information and labeling</t>
  </si>
  <si>
    <t>Non-compliance concerning product and service information and labeling</t>
  </si>
  <si>
    <t>a.Total number of incidents of non-compliance with regulations and/or voluntary codes
concerning product and service information and labeling, by:
i. incidents of non-compliance with regulations resulting in a fine or penalty;
ii. incidents of non-compliance with regulations resulting in a warning;
iii. incidents of non-compliance with voluntary codes.</t>
  </si>
  <si>
    <t>Non-compliance with laws and regulations</t>
  </si>
  <si>
    <t>a. Total number of significant instances of non-compliance with laws and regulations:
i. instances for which fines were incurred;
ii. instances for which non-monetary sanctions were incurred;</t>
  </si>
  <si>
    <t>b. Total number and the monetary value of fines for instances of non-compliance with laws and regulations that were paid:
i. fines for instances of non-compliance with laws and regulations that occurred in the current reporting period;
ii. fines for instances of non-compliance with laws and regulations that occurred in previous reporting periods;</t>
  </si>
  <si>
    <t>All non-compliance indicators above are audited annually by Discovery's external auditor, Nexia SAB&amp;T, on a limited assurance basis. The audit includes assurance of the compliance system/process regarding the reporting of non-compliance incidents as per the compliance framework.
Discovery has not identified any non-compliance with the above mentioned laws and regulations during the FY2025.</t>
  </si>
  <si>
    <t>Monetary losses as a result of legal proceedings</t>
  </si>
  <si>
    <t>Anti-competitive behaviour</t>
  </si>
  <si>
    <t>Total number of legal actions pending or completed during the reporting period regarding anti-competitive behavior and violations of anti-trust and monopoly legislation in which the organization has been identified as a participant.</t>
  </si>
  <si>
    <t>Data security and privacy</t>
  </si>
  <si>
    <t>Total amount of monetary losses incurred during the reporting period as a result of legal proceedings associated with data security and privacy.</t>
  </si>
  <si>
    <t>Marketing communications</t>
  </si>
  <si>
    <t>Monetary losses as a result of legal proceedings associated with marketing and communication of insurance product-related Information</t>
  </si>
  <si>
    <t>b. Total number and the monetary value of fines for instances of noncompliance with laws and regulations that were paid
i. fines for instances of non-compliance with laws and regulations that occurred in the current reporting period;
ii. fines for instances of non-compliance with laws and regulations that occurred in previous reporting periods;</t>
  </si>
  <si>
    <t>UK has not identified any non-compliance with the above mentioned laws and regulations during the FY2025.</t>
  </si>
  <si>
    <t>Total amount of monetary losses incurred during the reporting period as a result of legal proceedings associated with data security and privacy. (ZAR)*</t>
  </si>
  <si>
    <t>R 70,438</t>
  </si>
  <si>
    <t>None</t>
  </si>
  <si>
    <t xml:space="preserve">Monetary losses as a result of legal proceedings associated with marketing and communication of insurance product-related Information. (ZAR) </t>
  </si>
  <si>
    <t>R 102,894</t>
  </si>
  <si>
    <t>*These figures represent settlement amounts outside the adjuration process</t>
  </si>
  <si>
    <t>Upholding our ethics</t>
  </si>
  <si>
    <t>Incidents of discrimination and corrective actions taken</t>
  </si>
  <si>
    <t>a. Total number of incidents of discrimination and harassment during the reporting period</t>
  </si>
  <si>
    <t>b. Status of the incidents and the actions taken with reference to the following:
i.Incident reviewed by the organization 
ii.Remediation plans being implemented
iii.Remediation plans have been implemented and results reviewed through routine internal management review processes
iv.Incident no longer subject to action</t>
  </si>
  <si>
    <r>
      <rPr>
        <b/>
        <sz val="9.5"/>
        <color rgb="FF4A4D4E"/>
        <rFont val="Calibri Light"/>
        <family val="2"/>
        <scheme val="major"/>
      </rPr>
      <t xml:space="preserve">5 </t>
    </r>
    <r>
      <rPr>
        <sz val="9.5"/>
        <color rgb="FF4A4D4E"/>
        <rFont val="Calibri Light"/>
        <family val="2"/>
        <scheme val="major"/>
      </rPr>
      <t>(All the required actions were taken. All incidents are no longer subject to action.)</t>
    </r>
  </si>
  <si>
    <t xml:space="preserve">2 (incidents no longer subject to action)
1 (remediation plan being implemented) </t>
  </si>
  <si>
    <t>All incidents no longer subject to action</t>
  </si>
  <si>
    <t>Ethics training</t>
  </si>
  <si>
    <t>Total number of incidents reported to the whistleblowing hotline - Deloitte, Ethics Defender and Whistle Blowers</t>
  </si>
  <si>
    <t>Total number of substantiated reports of incidents and requests for guidance and advice related to ethics</t>
  </si>
  <si>
    <t xml:space="preserve">Email </t>
  </si>
  <si>
    <t xml:space="preserve">Ethics Defender </t>
  </si>
  <si>
    <t>Tip-off Deloitte Ethics Hotline</t>
  </si>
  <si>
    <r>
      <t xml:space="preserve">Tip-off Whistle Blowers </t>
    </r>
    <r>
      <rPr>
        <i/>
        <sz val="9.5"/>
        <color rgb="FF4A4D4E"/>
        <rFont val="Calibri Light"/>
        <family val="2"/>
        <scheme val="major"/>
      </rPr>
      <t>(added in FY2025 as the new hotline replacing Deloitte)</t>
    </r>
  </si>
  <si>
    <t>Phone</t>
  </si>
  <si>
    <t>Microsoft Teams</t>
  </si>
  <si>
    <t>Referred by forensics</t>
  </si>
  <si>
    <t>Walk-ins</t>
  </si>
  <si>
    <t>Ethics Ambassador</t>
  </si>
  <si>
    <t>Confirmed incidents of corruption and actions taken</t>
  </si>
  <si>
    <t>Confirmed incidents of corruption - SA</t>
  </si>
  <si>
    <t>Operations assessed* for risks related to corruption**</t>
  </si>
  <si>
    <t xml:space="preserve">Total number of operations assessed for risks related to corruption
</t>
  </si>
  <si>
    <t xml:space="preserve">Percentage of operations assessed for risks related to corruption
</t>
  </si>
  <si>
    <t>Total number of confirmed incidents of corruption</t>
  </si>
  <si>
    <t>Total number of confirmed incidents in which employees were dismissed or disciplined for corruption</t>
  </si>
  <si>
    <t>Total number of confirmed incidents when contracts with business partners were terminated or not renewed due to violations related to corruption</t>
  </si>
  <si>
    <t>Public legal cases regarding corruption brought against the organization or its employees during the reporting period and the outcomes of such cases</t>
  </si>
  <si>
    <t>Disclosure of cost of fines, penalties or settlements in relation to corruption for current year</t>
  </si>
  <si>
    <t>Political contributions</t>
  </si>
  <si>
    <t>Discovery’ Political Funding Policy was approved by the Social and Ethics Committee and Discovery Limited Board Committee.</t>
  </si>
  <si>
    <t>Political party contributions</t>
  </si>
  <si>
    <t>Total monetary value of financial and in-kind political contributions made directly and indirectly by the organization by country and recipient/beneficiary.*</t>
  </si>
  <si>
    <t>*In line with Discovery’s value of being a force for good, payments were made to one political party of R250,000 to support their respective electioneering campaigns in the interest of furthering the democracy of the Republic of South Africa. A further R250,000 was donated to the Multiparty Democracy Fund to help support its efforts.</t>
  </si>
  <si>
    <t>Anti-bribery and corruption_communication and training</t>
  </si>
  <si>
    <t>Communication of anti-corruption policies and procedures to stakeholders</t>
  </si>
  <si>
    <t>Governance Bodies that received communication</t>
  </si>
  <si>
    <r>
      <rPr>
        <sz val="9.5"/>
        <color rgb="FF4A4D4E"/>
        <rFont val="Calibri Light"/>
        <family val="2"/>
        <scheme val="major"/>
      </rPr>
      <t xml:space="preserve">Number of Board Members </t>
    </r>
    <r>
      <rPr>
        <i/>
        <sz val="9.5"/>
        <color rgb="FF4A4D4E"/>
        <rFont val="Calibri Light"/>
        <family val="2"/>
        <scheme val="major"/>
      </rPr>
      <t>(includes Executive and Non-executive Directors)</t>
    </r>
  </si>
  <si>
    <t>% of Board Members</t>
  </si>
  <si>
    <t>Employees that received communication, by category*</t>
  </si>
  <si>
    <t xml:space="preserve">Number of all employees </t>
  </si>
  <si>
    <t xml:space="preserve">% of all employees </t>
  </si>
  <si>
    <t xml:space="preserve">Number of Top Management </t>
  </si>
  <si>
    <t xml:space="preserve">% of Top Management </t>
  </si>
  <si>
    <t xml:space="preserve">Number of Senior Management </t>
  </si>
  <si>
    <t xml:space="preserve">% of Senior Management </t>
  </si>
  <si>
    <t>Number of Middle Management</t>
  </si>
  <si>
    <t xml:space="preserve">% of Middle Management </t>
  </si>
  <si>
    <t xml:space="preserve">Number of Junior Management </t>
  </si>
  <si>
    <t xml:space="preserve">% of Junior Management </t>
  </si>
  <si>
    <t xml:space="preserve">Number of Non-Management </t>
  </si>
  <si>
    <t>% of Non-Management trained</t>
  </si>
  <si>
    <t>*Employees attest to anti-corruption policies and procedures through our online policy attestation process that started in FY2025, to ensure that employees have read and understood these policies. The policies attested to include Anti-Bribery and Corruption Policy, Risk Management Compliance Programme and Conflict of Interest Policy with the remaining policies to be loaded for attestation per the roll out plan in FY2026.</t>
  </si>
  <si>
    <t>Training of anti-corruption policies and procedures completed by governance bodies and employees</t>
  </si>
  <si>
    <t>Total number of people that have received and completed training on anti-corruption*</t>
  </si>
  <si>
    <t>Governance Bodies trained</t>
  </si>
  <si>
    <t>Employees trained by category</t>
  </si>
  <si>
    <t xml:space="preserve">Number of Tied Representatives </t>
  </si>
  <si>
    <t xml:space="preserve">% of Tied Representatives </t>
  </si>
  <si>
    <t xml:space="preserve">Total number of employees that the organisation trained on ethics - virtually or in person. </t>
  </si>
  <si>
    <t>Ethics training included conduct standards, whistleblowing and conflicts of interest.</t>
  </si>
  <si>
    <t>Governance Bodies that received communication of anti-corruption policies and procedures</t>
  </si>
  <si>
    <t>Number of Board Members *</t>
  </si>
  <si>
    <t>Employees that received communication of anti-corruption policies and procedures, by category</t>
  </si>
  <si>
    <t xml:space="preserve">Our anti-corruption  policies and procedures are included in mandatory employee training. Refer to the disclosures in the table below. </t>
  </si>
  <si>
    <t>*Board members include Discovery Holdings Europe Limited (DHEL) only.</t>
  </si>
  <si>
    <t>Employees trained on anti-corruption policies and procedures, by employee category</t>
  </si>
  <si>
    <t>*Training includes our Group Financial Crime Policy, including anti-money laundering, anti-bribery, anti-corruption and terrorist financing. Training is offered to all employees including non-permanent employees.</t>
  </si>
  <si>
    <t>Total number of employees that the organisation trained on ethics - virtually or in person.</t>
  </si>
  <si>
    <t>Number of successful online ethics training courses completed</t>
  </si>
  <si>
    <t>Occupational Health and Safety</t>
  </si>
  <si>
    <t>Occupational Health and Safety in numbers
South Africa</t>
  </si>
  <si>
    <t>Worker training on occupational health and safety</t>
  </si>
  <si>
    <t>Occupational Health and Safety training for employees and workers</t>
  </si>
  <si>
    <t>Training is provided to all employees, OHS representatives and contractors. These include induction training, first aid, firefighting, safety, health, and environment representative and evacuation warden training etc.</t>
  </si>
  <si>
    <t xml:space="preserve">Incidents: Work-related injuries, fatalities and ill health </t>
  </si>
  <si>
    <t>South Africa: Work-related injuries, fatalities and ill health</t>
  </si>
  <si>
    <t>Employees (own workforce)</t>
  </si>
  <si>
    <t>Work-related injuries</t>
  </si>
  <si>
    <t>Total hours worked</t>
  </si>
  <si>
    <t>Total required hours of work for permanent and non-permanent employees, per their contractual agreement. Total hours were in certain instances, estimated.</t>
  </si>
  <si>
    <t xml:space="preserve">Number of fatalities: work-related injuries   </t>
  </si>
  <si>
    <r>
      <t>Fatalities</t>
    </r>
    <r>
      <rPr>
        <b/>
        <sz val="9.5"/>
        <color rgb="FF4A4D4E"/>
        <rFont val="Calibri Light"/>
        <family val="2"/>
      </rPr>
      <t xml:space="preserve"> </t>
    </r>
    <r>
      <rPr>
        <sz val="9.5"/>
        <color rgb="FF4A4D4E"/>
        <rFont val="Calibri Light"/>
        <family val="2"/>
      </rPr>
      <t>refer to employees who passed away directly or as result of an occupational injury or disease from a work-related incident or exposure, reported to Discovery Third Party Recovery Services.</t>
    </r>
  </si>
  <si>
    <t>Fatalities: work-related injuries (rate)</t>
  </si>
  <si>
    <t>Number of high-consequence: work-related injuries (excluding fatalities)</t>
  </si>
  <si>
    <t xml:space="preserve">High-consequence: work-related injuries (rate) </t>
  </si>
  <si>
    <t>Number of recordable work-related accidents/injuries</t>
  </si>
  <si>
    <t>Recordable work-related accidents/injuries (rate)</t>
  </si>
  <si>
    <t>Work related ill health</t>
  </si>
  <si>
    <t>Number of fatalities: work-related ill health</t>
  </si>
  <si>
    <r>
      <t xml:space="preserve">Fatalities refer to employees who passed away directly or as result of disease from a work-related incident or exposure, reported to Discovery Third Party Recovery Services.
</t>
    </r>
    <r>
      <rPr>
        <b/>
        <sz val="11"/>
        <rFont val="Calibri"/>
        <family val="2"/>
        <scheme val="minor"/>
      </rPr>
      <t xml:space="preserve">
</t>
    </r>
    <r>
      <rPr>
        <sz val="11"/>
        <rFont val="Calibri"/>
        <family val="2"/>
        <scheme val="minor"/>
      </rPr>
      <t xml:space="preserve">
</t>
    </r>
  </si>
  <si>
    <t>Number of recordable work-related ill health cases</t>
  </si>
  <si>
    <t>This includes injuries on duty, mainly consisting of minor injuries.</t>
  </si>
  <si>
    <t>Workers who are not employees*</t>
  </si>
  <si>
    <t>Work-related injuries*</t>
  </si>
  <si>
    <t>Total required hours of work for workers who are not employees, per the contractual agreement. Per the Health and Safety Policy, the scope of non-employees include any independent contractors or consultants under our direct control. Total hours were in certain instances, estimated.</t>
  </si>
  <si>
    <r>
      <t>Fatalities</t>
    </r>
    <r>
      <rPr>
        <b/>
        <sz val="9.5"/>
        <color rgb="FF4A4D4E"/>
        <rFont val="Calibri Light"/>
        <family val="2"/>
      </rPr>
      <t xml:space="preserve"> </t>
    </r>
    <r>
      <rPr>
        <sz val="9.5"/>
        <color rgb="FF4A4D4E"/>
        <rFont val="Calibri Light"/>
        <family val="2"/>
      </rPr>
      <t>refer to employees who passed away directly or as result of an occupational injury or disease from a work-related incident or exposure, reported to the Health and Safety Services team.</t>
    </r>
  </si>
  <si>
    <r>
      <t xml:space="preserve">High-consequence work-related injury is a work-related injury that results in a fatality or in an injury from which the worker cannot, does not, or is not expected to recover fully to pre-injury health status within six months.
</t>
    </r>
    <r>
      <rPr>
        <b/>
        <sz val="9.5"/>
        <color rgb="FF4A4D4E"/>
        <rFont val="Calibri Light"/>
        <family val="2"/>
      </rPr>
      <t xml:space="preserve">
</t>
    </r>
  </si>
  <si>
    <t>Work related ill-health*</t>
  </si>
  <si>
    <t>Number of fatalities: work-related ill-health</t>
  </si>
  <si>
    <t>Health and Safety Management Systems</t>
  </si>
  <si>
    <t>Covered by H&amp;S management system based on legal requirements, standards or guidelines (headcount)</t>
  </si>
  <si>
    <t>Number of employees covered by the Health and Safety Policy (SA)</t>
  </si>
  <si>
    <t>Covered by H&amp;S management system based on legal requirements, standards or guidelines (%)</t>
  </si>
  <si>
    <t>% of employees covered by the Health and Safety Policy (SA)</t>
  </si>
  <si>
    <t>Covered by H&amp;S management system</t>
  </si>
  <si>
    <t>Number of 'workers who are not employees' covered by the Health and Safety Policy (SA) such as independent contractors or consultants under our direct control</t>
  </si>
  <si>
    <t>Covered by H&amp;S management system (%)</t>
  </si>
  <si>
    <t>% of 'workers who are not employees' covered by the Health and Safety Policy (SA) such as independent contractors or consultants under our direct control</t>
  </si>
  <si>
    <t>Product Governance</t>
  </si>
  <si>
    <t>Customer satisfaction and engagement</t>
  </si>
  <si>
    <t>Discovery’s values influence every decision we make, and our client-centric approach aims to ensure that our clients experience satisfaction in their engagements with us.</t>
  </si>
  <si>
    <t>Customer satisfaction indicators</t>
  </si>
  <si>
    <t>Business Unit</t>
  </si>
  <si>
    <t xml:space="preserve">Discovery Health </t>
  </si>
  <si>
    <t>Member-based rating (out of 10)</t>
  </si>
  <si>
    <t>Vitality South Africa</t>
  </si>
  <si>
    <t>Service levels (out of 10)</t>
  </si>
  <si>
    <t>Client based research (CBR) score (out of 5)
Percent of clients surveyed</t>
  </si>
  <si>
    <t>4.88
43%</t>
  </si>
  <si>
    <t>Vitality - UK</t>
  </si>
  <si>
    <t>Trust Pilot score (out of 5)
12,835 customers provided feedback during this period</t>
  </si>
  <si>
    <t>Complaints</t>
  </si>
  <si>
    <t xml:space="preserve">Number of complaints received (per 1000 lives) </t>
  </si>
  <si>
    <t>Complaints-to-lives ratio: Average Vitality complaints received per 1000 active lives</t>
  </si>
  <si>
    <t>Total reportable complaints per 1000 policies</t>
  </si>
  <si>
    <t>Total complaints received (per 1000 policies filed across all segments and regions)</t>
  </si>
  <si>
    <t>Complaints-to-claims ratio (per 1000 claims filed across all segments and regions). Claims as published by the Ombudsman for Short Term Insurance (OSTI).</t>
  </si>
  <si>
    <t xml:space="preserve">Complaints per 1000 clients
</t>
  </si>
  <si>
    <t>Policies and Frameworks</t>
  </si>
  <si>
    <t>Environmental Statement</t>
  </si>
  <si>
    <t>Outlines Discovery’s commitment to reducing environmental impacts and to continually improving environmental performance as an integral part of our business strategy. The Environmental Statement was reviewed and approved by the Group Exco and Social and Ethics Committee.
Last review and approval: November 2024</t>
  </si>
  <si>
    <t>Climate Change Strategy </t>
  </si>
  <si>
    <t>This strategy outlines Discovery’s response to climate change across the short, medium and long term. 
Last review: 2021</t>
  </si>
  <si>
    <t>Net-zero Transition Plan</t>
  </si>
  <si>
    <t>Published our transition plan in Q4 2025 to achieve net-zero GHG emissions by 2050 or earlier. Our Net-zero Transition Plan details our ambition to become a net-zero business, with a clear focus on our physical operations, financed emissions, partnerships, suppliers and innovation.
Date published: 22 October 2025</t>
  </si>
  <si>
    <t>Employee Handbook (SA)</t>
  </si>
  <si>
    <t>This applies to Discovery Limited and all local and international subsidiaries where Discovery has management control (collectively referred to as the Discovery Group). If the handbook conflicts with legislation, legislation must prevail. Matters in the handbook are applicable to all employees of the Discovery Group, including part time, fixed term, temporary employees, contractors, suppliers and employees. The policy serves as Discovery's employees code of conduct covering principles regarding acceptable behaviour, employee leave benefits, working hours and overtime, grievance procedures, etc.
Last review: May 2020</t>
  </si>
  <si>
    <t>Employee Handbook - Vitality Global United States (US)</t>
  </si>
  <si>
    <t>US Employee Handbook contains several important policies and pledges such as the core values, mission statement and wellness pledge. In addition the employee handbook outlines the code of conduct, our equal employment opportunity commitment, accommodation policies to assist those with medical needs, conflicts of interest, harassment and non-retaliation and corrective action policies as well as guidelines for appropriate conduct among many others.
Last review: July 2024.</t>
  </si>
  <si>
    <t>Transformation Policy</t>
  </si>
  <si>
    <t>The policy aims to build consensus within Discovery about the importance of B-BBEE for the Discovery Group, our stakeholders and South Africa. It also aims to develop an understanding of the difference between effective transformation and compliance, and how to ensure that we are driven by the former and cater for the latter. The policy was reviewed and approved by the Social and Ethics Committee.
Last review and approval: August 2020</t>
  </si>
  <si>
    <t>Gender-based Violence Policy</t>
  </si>
  <si>
    <r>
      <t xml:space="preserve">The policy reflects our commitment to supporting and assisting employees who have become victims of gender-based violence (GBV) whether it is committed in or outside of the workplace. The policy provides the actions that can be taken by employees and the assistance that will be provided by Discovery where an employee is a victim of or witnesses to an incident of GBV. We are committed to creating safe and enabling environments for all employees, associates, contractors, stakeholders and customers, free from discrimination, violence and harassment and to contribute to the eradication of all forms of GBV. Discovery is committed to full compliance with all laws governing violence and harassment including GBV. The policy defines GBV and examples of GBV.
</t>
    </r>
    <r>
      <rPr>
        <b/>
        <sz val="9.5"/>
        <color rgb="FF4A4D4E"/>
        <rFont val="Calibri Light"/>
        <family val="2"/>
      </rPr>
      <t>Escalation process</t>
    </r>
    <r>
      <rPr>
        <sz val="9.5"/>
        <color rgb="FF4A4D4E"/>
        <rFont val="Calibri Light"/>
        <family val="2"/>
      </rPr>
      <t xml:space="preserve"> - The policy covers the processes regarding confidentiality and privacy, non-retaliation for disclosures, support and counselling, enforcement of protection orders, investigations, disciplinary action and managing work performance and attendance.
</t>
    </r>
    <r>
      <rPr>
        <b/>
        <sz val="9.5"/>
        <color rgb="FF4A4D4E"/>
        <rFont val="Calibri Light"/>
        <family val="2"/>
      </rPr>
      <t xml:space="preserve">Corrective or disciplinary action </t>
    </r>
    <r>
      <rPr>
        <sz val="9.5"/>
        <color rgb="FF4A4D4E"/>
        <rFont val="Calibri Light"/>
        <family val="2"/>
      </rPr>
      <t>- Where the investigation indicates that GBV has taken place, this may constitute a form of misconduct and the disciplinary process will be followed in line with Discovery’s Disciplinary Policy. Depending on the severity of the breach, consequences may range from a warning to termination of employment.
The policy was reviewed and approved by SA EXCO and the Social and Ethics Committee. The policy is reviewed every two years or as and when legislative changes occur.
Last review: November 2024</t>
    </r>
  </si>
  <si>
    <t>Sexual Harassment Policy</t>
  </si>
  <si>
    <r>
      <t xml:space="preserve">We are committed to compliance with all legislation related to harassment and to providing a safe working environment for all employees, associates, contractors and clients, free from discrimination and harassment including sexual harassment. The purpose of this policy is to provide guidance on what sexual harassment is and what employees who experience sexual harassment can do as well as the implications for committing sexual harassment. 
This policy protects all employees regardless of their contractual status. The term ‘employee’ includes applicants for employment and volunteers who in any manner assist in the conducting of Discovery’s business. Discovery has a zero-tolerance approach to sexual harassment and will address incidents sensitively, confidentially, promptly and with consideration to the impact on the employee and the alleged perpetrator. The policy defines sexual harassment and the types of sexual harassment.
</t>
    </r>
    <r>
      <rPr>
        <b/>
        <sz val="9.5"/>
        <color rgb="FF4A4D4E"/>
        <rFont val="Calibri Light"/>
        <family val="2"/>
      </rPr>
      <t>Escalation process</t>
    </r>
    <r>
      <rPr>
        <sz val="9.5"/>
        <color rgb="FF4A4D4E"/>
        <rFont val="Calibri Light"/>
        <family val="2"/>
      </rPr>
      <t xml:space="preserve"> - The policy covers the processes regarding reporting sexual harassment, advise, support, assistance, informal and formal procedures, investigations and disciplinary procedure.
</t>
    </r>
    <r>
      <rPr>
        <b/>
        <sz val="9.5"/>
        <color rgb="FF4A4D4E"/>
        <rFont val="Calibri Light"/>
        <family val="2"/>
      </rPr>
      <t>Corrective or disciplinary action</t>
    </r>
    <r>
      <rPr>
        <sz val="9.5"/>
        <color rgb="FF4A4D4E"/>
        <rFont val="Calibri Light"/>
        <family val="2"/>
      </rPr>
      <t xml:space="preserve"> - If it is determined after the investigation that sexual harassment has, in fact, taken place, appropriate action will be taken against the persons responsible. Depending on the severity of the breach, consequences may range from a warning to termination of employment.
The policy was reviewed and approved by SA EXCO and the Social and Ethics Committee. The policy is reviewed every two years or as and when legislative changes occur.
Last review: November 2024</t>
    </r>
  </si>
  <si>
    <t>Workplace Bullying Policy and Complaints Procedure</t>
  </si>
  <si>
    <r>
      <t xml:space="preserve">We are committed to the principles of equity, non-discrimination, diversity, and inclusion. All Discovery employees must treat each other with dignity and respect, and not engage in harassing, discriminatory or bullying behaviour towards another employee, a member of the public or a visitor to the company. The policy defines bullying and types of bullying.
</t>
    </r>
    <r>
      <rPr>
        <b/>
        <sz val="9.5"/>
        <color rgb="FF4A4D4E"/>
        <rFont val="Calibri Light"/>
        <family val="2"/>
      </rPr>
      <t xml:space="preserve">Escalation process </t>
    </r>
    <r>
      <rPr>
        <sz val="9.5"/>
        <color rgb="FF4A4D4E"/>
        <rFont val="Calibri Light"/>
        <family val="2"/>
      </rPr>
      <t xml:space="preserve">- The policy covers the processes regarding informal and formal procedures, advise, support, assistance, management responsibilities, human resources business partners responsibilities, external procedures and malicious allegations.
</t>
    </r>
    <r>
      <rPr>
        <b/>
        <sz val="9.5"/>
        <color rgb="FF4A4D4E"/>
        <rFont val="Calibri Light"/>
        <family val="2"/>
      </rPr>
      <t xml:space="preserve">Corrective or disciplinary action </t>
    </r>
    <r>
      <rPr>
        <sz val="9.5"/>
        <color rgb="FF4A4D4E"/>
        <rFont val="Calibri Light"/>
        <family val="2"/>
      </rPr>
      <t>- Discovery is committed to ensuring that appropriate action is taken promptly where this does occur. Depending on the severity of the breach, consequences may range from a warning to termination of employment.
The policy was reviewed and approved by SA EXCO and the Social and Ethics Committee. The policy is reviewed every two years or as and when legislative changes occur.
Last review: November 2024</t>
    </r>
  </si>
  <si>
    <t xml:space="preserve">Human Rights Statement </t>
  </si>
  <si>
    <t>Our core purpose of making people healthier and enhancing and protecting their lives is the driving force behind our innovation and our commitment to being a force for good and conducting our business with integrity, honesty and fairness. Discovery’s operations are multi-jurisdictional, and we believe that organisations flourish in societies where human rights are protected and respected. As an organisation that continuously seeks to uphold good corporate citizenship, we acknowledge our responsibilities enshrined in national laws and regulations, as well as universal standards for human rights. 
The statement was reviewed and approved by the Social and Ethics Committee and Discovery Limited Board. The statement is reviewed annually and is scheduled to be reviewed in Q4 2025.
Last review: April 2023</t>
  </si>
  <si>
    <t>Health and Safety Policy (SA)</t>
  </si>
  <si>
    <t>Our Health and Safety Policy sets out our guidelines to ensure that Discovery maintains a healthy and safe environment where hazards are minimised and risks reduced for employees and others associated with our business activities. Discovery, our employees, health and safety representatives and Health and Safety Committee work together to fulfil the objectives of the policy.
The policy is applicable to Discovery’s South African operations where Discovery has management control (collectively referred to as the Discovery Group) and includes all executive and non-executive directors, as well as the company secretary of any company, officers, senior managers, full time, part time or temporary employees, any independent contractors or consultants employed, any third party who, by virtue of their profession and engagement with any entity in the Discovery Group, any legal entity controlled by, benefitting, or acting on the instruction of any of the persons listed above.
Discovery’s Health and Safety policy is based on the legislative requirements of the Occupational Health and Safety Act, 85 of 1993 and the regulations thereto including the Ergonomics Regulations, 2019. The policy  also takes into consideration international regulatory requirements which South Africa has adopted, i.e. - Occupational  Safety and Health Convention.
Discovery is committed to continually improve the performance of the OHS management system. The approval and endorsement of the implementation of the OHS policy includes the SA Exco, Security Steering Committee, and Social and Ethics Committee. 
Last review: February 2025</t>
  </si>
  <si>
    <t>Health and Safety Policies (UK)</t>
  </si>
  <si>
    <t>Vitality UK is committed to providing a safe and healthy working environment for all employees, contractors, temporary workers, and visitors to our offices. This commitment is outlined in our Health &amp; Safety Policy Manual and accompanying statement, which reflects our dedication to proactive risk management and the wellbeing of everyone engaged with our organisation. Our approach is guided by a set of core principles outlined in the policy statement, aimed at identifying, managing, and mitigating risks associated with our operations. These principles support a culture of safety and responsibility across all areas of the business.
Vitality UK works collaboratively with employees, our Health &amp; Safety Advisor, and Property &amp; Facilities team to ensure that health and safety responsibilities are understood and fulfilled. The Health &amp; Safety policy manual is based on all relevant UK legislation, including:
•	The Health and Safety at Work Act 1974
•	Workplace (Health, Safety and Welfare) Regulations 1992
•	Regulatory Reform (Fire Safety) Order 2005
•	Health and Safety (First Aid) Regulations 1981 (as amended)
•	Health and Safety (Display Screen Equipment) Regulations 1992
Vitality UK is committed to the continuous improvement and effective implementation of our Health &amp; Safety Management System (HSMS) is endorsed by the Vitality UK Exco.</t>
  </si>
  <si>
    <t>Health and Safety Policy (US)</t>
  </si>
  <si>
    <t>Vitality Global (VG) US, is committed to providing a safe and healthy working environment. In this connection, VG makes every effort to comply with relevant federal and state occupational health and safety laws and to develop the best feasible operations, procedures, technologies, and programs conducive to such an environment. The policy is aimed at minimizing the exposure of our employees, customers and visitors to health and safety risks.</t>
  </si>
  <si>
    <t>Board Governance Policy</t>
  </si>
  <si>
    <t>The policy sets out the principles for the nomination of directors within Discovery Limited, the principles in place to promote diversity within its Board, as well as the principles followed to evaluate the performance of the individual directors and collective Board and its committees. The Policy includes requirements regarding racial and gender diversity for the Discovery Board of Directors. The policy was reviewed and approved by Group Executive Committee, Discovery Nominations Committee and Discovery Board of Directors. The policy is reviewed every three years, or when required by legislative changes (whichever occurs first).
Last review and approval: 27 June 2024</t>
  </si>
  <si>
    <t>Anti-Bribery and Corruption (ABC) Policy</t>
  </si>
  <si>
    <r>
      <t xml:space="preserve">The Board of Directors recognises that financial crime is a threat to the Discovery Group. The Board is committed to acting honestly, ethically, professionally, fairly and with integrity in its business dealings and relationships. The Anti-corruption Policy sets out the details of our governance, processes and management actions to ensure the integrity of the group and its interactions. The policy applies to Discovery Limited and its subsidiaries (“the Group”) including business partners (i.e. suppliers).
The Anti-corruption Policy includes and defines:
</t>
    </r>
    <r>
      <rPr>
        <b/>
        <sz val="9.5"/>
        <color rgb="FF4A4D4E"/>
        <rFont val="Calibri Light"/>
        <family val="2"/>
      </rPr>
      <t>Bribe:</t>
    </r>
    <r>
      <rPr>
        <sz val="9.5"/>
        <color rgb="FF4A4D4E"/>
        <rFont val="Calibri Light"/>
        <family val="2"/>
      </rPr>
      <t xml:space="preserve"> A bribe is an inducement or reward offered, promised, or provided in order to gain any commercial, contractual, regulatory or personal advantage. A bribe could be a financial or other advantage, with the intention that a "relevant function or activity" should be performed "improperly" as a result. A bribe may be monetary or non-monetary, tangible or intangible. A bribe may take the form of, or be facilitated through payments of money, gifts or entertainment, discounts, loans and/or financing given on non-commercial terms, rebates or kickbacks in relation to services provided, overpayments to business partners, use of assets at a discount or free of charge, sponsorships, charitable contributions and community investments, political contributions, employment or internships, or information or assistance. 
</t>
    </r>
    <r>
      <rPr>
        <b/>
        <sz val="9.5"/>
        <color rgb="FF4A4D4E"/>
        <rFont val="Calibri Light"/>
        <family val="2"/>
      </rPr>
      <t>Corruption:</t>
    </r>
    <r>
      <rPr>
        <sz val="9.5"/>
        <color rgb="FF4A4D4E"/>
        <rFont val="Calibri Light"/>
        <family val="2"/>
      </rPr>
      <t xml:space="preserve"> Corruption is defined as an act of accepting or offering any gratification from any other person whether for the benefit of that person or any other person in order to influence the other person to act in a manner that is illegal, dishonest, unauthorised, incomplete, biased or in a manner that results in the misuse or selling of information. This is applicable to both public officials and private individuals. 
</t>
    </r>
    <r>
      <rPr>
        <b/>
        <sz val="9.5"/>
        <color rgb="FF4A4D4E"/>
        <rFont val="Calibri Light"/>
        <family val="2"/>
      </rPr>
      <t>Facilitation payments</t>
    </r>
    <r>
      <rPr>
        <sz val="9.5"/>
        <color rgb="FF4A4D4E"/>
        <rFont val="Calibri Light"/>
        <family val="2"/>
      </rPr>
      <t xml:space="preserve">: In certain jurisdictions, public officials may request small payments, known as facilitation payments to expedite or to secure the performance of a routine governmental action such as issuing permits, licenses, or other official documents. Facilitation payments are a form of bribery.
</t>
    </r>
    <r>
      <rPr>
        <b/>
        <sz val="9.5"/>
        <color rgb="FF4A4D4E"/>
        <rFont val="Calibri Light"/>
        <family val="2"/>
      </rPr>
      <t>Incident investigation and corrective action:</t>
    </r>
    <r>
      <rPr>
        <sz val="9.5"/>
        <color rgb="FF4A4D4E"/>
        <rFont val="Calibri Light"/>
        <family val="2"/>
      </rPr>
      <t xml:space="preserve"> Depending on the severity of the breach, consequences may range from a warning to termination of employment. All instances of non-compliance with this policy will be included within the regular risk and compliance reporting processes and reported to the relevant board committee.
</t>
    </r>
    <r>
      <rPr>
        <b/>
        <sz val="9.5"/>
        <color rgb="FF4A4D4E"/>
        <rFont val="Calibri Light"/>
        <family val="2"/>
      </rPr>
      <t xml:space="preserve">Political Funding: </t>
    </r>
    <r>
      <rPr>
        <sz val="9.5"/>
        <color rgb="FF4A4D4E"/>
        <rFont val="Calibri Light"/>
        <family val="2"/>
      </rPr>
      <t xml:space="preserve">We do not seek to influence the political process through improper means. Contributions to political campaigns, parties, candidates, or politically affiliated organisations strictly adhere to our Group Political Funding Policy.
</t>
    </r>
    <r>
      <rPr>
        <b/>
        <sz val="9.5"/>
        <color rgb="FF4A4D4E"/>
        <rFont val="Calibri Light"/>
        <family val="2"/>
      </rPr>
      <t xml:space="preserve">Compliance with the policy and procedures for handling breaches: </t>
    </r>
    <r>
      <rPr>
        <sz val="9.5"/>
        <color rgb="FF4A4D4E"/>
        <rFont val="Calibri Light"/>
        <family val="2"/>
      </rPr>
      <t>We take breaches of our policies seriously. Depending on the severity of the breach, consequences may range from a warning to termination of employment. All instances of non-compliance with the policy is included within the regular risk and compliance reporting processes and reported to the relevant board committee and/or law enforcement or regulatory authority as prescribed.
The policy was reviewed and approved by the Discovery Limited Risk and Compliance Committee. The policy is reviewed every two years or if legislative or operational requirements trigger a review.
Last review and approval: 12 May 2025</t>
    </r>
  </si>
  <si>
    <r>
      <rPr>
        <b/>
        <sz val="10"/>
        <color rgb="FF002060"/>
        <rFont val="Calibri"/>
        <family val="2"/>
        <scheme val="minor"/>
      </rPr>
      <t>Anti-Financial Crime Policy Statement</t>
    </r>
    <r>
      <rPr>
        <sz val="10"/>
        <color rgb="FF002060"/>
        <rFont val="Calibri"/>
        <family val="2"/>
        <scheme val="minor"/>
      </rPr>
      <t xml:space="preserve"> (including anti-money laundering, counter-terrorist financing, counter-proliferation financing (AML/CFT/CPF), ABC and sanctions compliance)</t>
    </r>
  </si>
  <si>
    <t>This Financial Crime Compliance Policy Statement sets out Discovery Limited and its subsidiaries’ (Discovery/ the Group's) framework for preventing, detecting, and responding to financial crime. Discovery operates in multiple countries, including SA, UK and US, and as a regulated and responsible corporate citizen, is committed to upholding the highest standards of integrity and compliance with anti-financial crime laws worldwide. Our zero tolerance policy seeks to ensure that money laundering, terror financing, proliferation financing, corruption, bribery, and improper advantages (collectively financial crimes) have no place within Discovery. 
The policy statement was reviewed and approved by the Discovery Limited Risk and Compliance Committee and Discovery Group Executive Committee.
Last review and approval: April 2025</t>
  </si>
  <si>
    <t>Risk Management and Compliance Programme (RMCP)</t>
  </si>
  <si>
    <t>The Programme sets out the high-level risk-based principles, requirements, controls, procedures, systems, and standards of management of financial crime risks, including money laundering and terrorist financing and sanctions breaches, that all employees must adhere to ensure that all operations are conducted in a manner that satisfies the regulatory framework. The objective of the Programme is to ensure regulatory compliance and to establish an internal framework that minimises the risk of sanctions breaches and abuse of South African Accountable Institutions (SA AIs) products and services for money laundering, terrorist financing and proliferation financing purposes. This RMCP aligns with the Financial Intelligence Centre Act, and the guidance and directives issued by the Financial Intelligence Centre (FIC). All employees, temporary employees, contractors, suppliers, out-sourced service providers, business partners and all actual and virtual subsidiaries regulated in South Africa.
The Programme was approved Discovery SA Executive Committee and Discovery Limited Risk and Compliance Committee.
Last reiew and approval: May 2025</t>
  </si>
  <si>
    <t>Financial Crime Risk Management Policy</t>
  </si>
  <si>
    <t>This policy provides for appropriate risk management of financial crime across the Discovery Group, including the investigation of any situation or transaction where a suspicion of financial crime arises, whether internally or externally and regardless of the status or stature of implicated persons. Any investigations are conducted in a transparent and fair manner, considering constitutional rights.
The policy was reviewed and approved by Discovery Limited EXCO and Discovery Risk and Compliance Committee. The policy is reviewed every three years or as may be required considering emerging risks
Last review: September 2024</t>
  </si>
  <si>
    <t>Conflict of Interest Policy</t>
  </si>
  <si>
    <t xml:space="preserve">This policy provides a framework for the prevention of conflicts of interest as far as reasonably possible. Where conflicts are unavoidable, the policy provides guidelines on how to deal with the conflicts in an ethical and responsible manner and mitigate potential risks. The policy incorporates the Corporate Gifts and Entertainment Policy.
A conflict of interest occurs when there is a direct or indirect conflict, in fact or in appearance, between the interests of a person described in paragraph 1.2 of the policy and the interests of Discovery. It applies to financial, economic and other interests in any opportunity from which Discovery may benefit, or which may be to the detriment of Discovery, including the use of Discovery’s confidential information. Actual conflict arises in situations where financial considerations or other personal or professional considerations compromise an individual’s objectivity, judgment, integrity, and/or ability to fulfil his or her responsibilities to Discovery and his or her actions could lead to compromising Discovery in any way.
Last review: October 2024
</t>
  </si>
  <si>
    <t>Enterprise Risk Management Policy</t>
  </si>
  <si>
    <t>The policy sets out the high-level philosophy and guiding principles for effective risk management to ensure that risks that could significantly impact the ability of Discovery to meet its objectives are identified, measured, monitored, managed, priced, mitigated, communicated and reported. 
The Policy supports and facilitates high quality management of risk exposures appropriate to the nature and scale of the universe of risks faced by the Group. The policy defines the principles and approach to risk management as well as the roles and responsibilities of the day-to-day risk and control environment. 
The policy was reviewed and approved by the Discovery Limited Risk and Compliance Committee and Discovery Limited Board. The policy is reviewed every two years.
Last review and approval: April 2025</t>
  </si>
  <si>
    <t>Group Privacy Policy</t>
  </si>
  <si>
    <t>Our Group Privacy Policy sets out the generally accepted principles and approach applying to the collection, processing, retention, destruction and sharing of personal data and information by Discovery and is based on global principles that supplement privacy legislation and international instruments.
Last review: September 2023</t>
  </si>
  <si>
    <t>Information Security &amp; Governance Framework</t>
  </si>
  <si>
    <t>The Discovery Group Information Security and Governance Framework defines the responsibilities of IT governance from the Group and each subsidiary/ entity within Discovery. The purpose of this Framework is to articulate Discovery’s approach to Group IT governance to ensure the effective integration of Discovery’s core purpose and ambition - and mitigation of reputational, operational, liquidity, contagion, and regulatory risks - across the Group. The Framework aims to align leadership and strategy, encourage collaboration and integration, and create value for each entity within the Group (through alignment on material and important IT issues), while maintaining accountability and empowering independent judgement by the various subsidiaries’ Boards of Directors. The Framework supports the Group in demonstrating to its stakeholders (including regulators) that Discovery along with its subsidiaries have sound governance practices that are cascaded consistently and effectively and that there is an “effective chain of oversight” and a governance system that is harmonious throughout Discovery.
Last review: February 2021</t>
  </si>
  <si>
    <t>Data Governance and Data Management Policy</t>
  </si>
  <si>
    <t>The purpose of this policy is to establish a sustainable, decentralised model of data governance, which informs all policies that have an impact on the governance and management of organisational data and information throughout the Group. Data governance is the policy-based control of data to meet all legal, regulatory, risk and business demands. The focus is on managing, protecting and classifying organisational data and information as an essential organisational asset. It ensures appropriate accountability for protecting the integrity of data and information. Non-compliance with the policy may lead to disciplinary action. The policy was reviewed and approved by Group EXCO, Technology Sub-Committee, Group Operations Forum and Information Security Steering Committee.
Last review: July 2023</t>
  </si>
  <si>
    <t>Privacy Notice (UK)</t>
  </si>
  <si>
    <t>Vitality UK is committed to protecting personal information. This Privacy Notice sets out what information is collected by Vitality, how we use it and the choices and controls clients have.
Last review: This Privacy Notice was last updated on 13 August 2024.</t>
  </si>
  <si>
    <t>Third-Party Data Privacy Notice (UK)</t>
  </si>
  <si>
    <t>The Vitality UK Data Privacy Notice sets out the third party recipients of data.
Last Updated: 17 July 2023</t>
  </si>
  <si>
    <t>Data Privacy and Security Policy (VG US)</t>
  </si>
  <si>
    <t>Acceptable use policy, data privacy and security policy as well as use of company property and other related policies is included in our Employee Handbook.
Last review: July 2024.</t>
  </si>
  <si>
    <t>Privacy Notice (VG)</t>
  </si>
  <si>
    <t>The privacy notice sets out the importance, collection and use of personal information.
Last review: 2023</t>
  </si>
  <si>
    <t>Responsible Investment Policy</t>
  </si>
  <si>
    <t>Sets out Discovery’s principles for Responsible Investment to align the investment philosophy with the relevant principles and industry codes of best practice. The policy governs the Group’s approach to the implementation of environmental, social and governance (ESG) factors in the investment process, proxy voting guidelines and policies as well as shareholder activism. The policy was reviewed and approved by the Capital, Currency and Investment Committee and Social and Ethics Committee. The policy is reviewed every second year or as required, whichever comes first.
Last review and approval: May 2025</t>
  </si>
  <si>
    <t>Whistle-blowing Policy</t>
  </si>
  <si>
    <t>Discovery  is  committed  to  conducting  its  business  with  honesty,  integrity  and  fairness, and  expects  all  employees  to maintain high standards in accordance with its policies and procedures. A culture of transparency and accountability is essential in order to prevent unlawful and unethical behaviour, and to address such behaviour it when it does occur. The purpose of this policy is: 
- To encourage employees to report suspected unlawful or unethical behaviors soon as possible;
- To reassure employees that their concerns will be taken seriously and investigated as appropriate and that their confidentiality will be safeguarded; and
- To reassure employeesthatwhen they report suspected unlawful or unethical behaviour in good faith,they will have the necessary protection.
Any employee with reason to believe that there has been fraud, corruption or malpractice within Discovery must report such a concern, regardless of whether the fraud, corruption or malpractice may impact the business of Discovery.
Last review: April 2020</t>
  </si>
  <si>
    <t>Stakeholder Engagement Policy</t>
  </si>
  <si>
    <t>The policy outlines the general principles, objectives and guidelines for relations with stakeholders. The policy was reviewed and approved by Group EXCO and the Social and Ethics Committee. The policy is reviewed every three years, or as and when required by legislative changes (whichever occurs first).
Last review and approval: February 2025</t>
  </si>
  <si>
    <t>Stakeholder Engagement Framework</t>
  </si>
  <si>
    <t>Discovery’s continued growth and success are intrinsically linked to understanding our stakeholders’ concerns, needs and insights. This Framework outlines Discovery’s approach to stakeholder engagement across the Group.
Last review: February 2025</t>
  </si>
  <si>
    <t>Sanctions Policy</t>
  </si>
  <si>
    <t>The purpose of the policy sets out Discovery's approach to ensuring that the Group fully complies with all sanctions regimes applicable to our business activities, and that the Group appropriately manages all associated risks. The policy was reviewed and approved by the Risk and Compliance Committee. The policy is reviewed every two years or if legislative requirements require a review.
Last review and approval: August 2023</t>
  </si>
  <si>
    <t>Political Party Funding Policy</t>
  </si>
  <si>
    <t>The Discovery Group strives to be a responsible corporate citizen and is committed to contributing towards a strong democratic society. As political parties play a key role in democratic processes, funding them is one of the mechanisms the Discovery Group utilises to support this and, consequently, deepen democracy. They are critical to ensuring participation in political life, the expression of the will of the people, and serve a wide range of functions. To fulfil these functions, political parties require financial resources. This Policy articulates the Discovery Group’s position on the funding of political parties.
Discovery’ political funding policy was approved by the Social and Ethics Committee and Discovery Limited Board Committee. The policy is reviewed every two years or if legislative requirements require review.
Last review and approval: March 2024</t>
  </si>
  <si>
    <t>Procurement Policy</t>
  </si>
  <si>
    <t>The Procurement Policy details how the procurement (acquisition/sourcing) of goods and/or services is to be performed and managed within Discovery and provides a framework for good governance and ethical decision making. The policy was reviewed and approved by the Social and Ethics Committee. The policy is reviewed biennially.
Last review: April 2022</t>
  </si>
  <si>
    <t>Modern Slavery Statement (UK)</t>
  </si>
  <si>
    <t>Vitality UK seeks to ensure that human trafficking and slavery do not form part of our supply chains. We strongly oppose any use of slavery or human trafficking in the provision of our services and promote ethical and lawful business practices within our workplace. Vitality will not tolerate or condone any form of policy or practice that constitutes human trafficking or slavery in any part of our organisation. This policy complies with the UK Modern Slavery Act 2015.
Last review: This statement is reviewed and updated on our public website annually. This statement covers our business operations during the year ending 30 June 2024</t>
  </si>
  <si>
    <t>Supplier Code of Conduct (UK)</t>
  </si>
  <si>
    <t>The code outlines what Vitality UK believes in, how our employees view and conduct themselves in regard to our Supplier base, outlines the way Vitality will interact with Suppliers globally, and outlines how our Suppliers can expect to be treated.
Published in July 2024</t>
  </si>
  <si>
    <t>Policy commitments: reference - Precautionary Principle</t>
  </si>
  <si>
    <t>While the term "Precautionary Principle" is not explicitly publicly disclosed, Discovery’s governance and risk management practices exhibit a precautionary approach, especially in relation to environmental and climate-related risks, incorporating elements that resemble the spirit of the Precautionary Principle.
Discovery’s Board of Directors oversee a comprehensive risk management framework, which includes the evaluation of economic, environmental, social, and governance (ESG) risks. This framework is designed to ensure that the company anticipates, mitigates, and manages potential risks that could impact the organisation. The integration of ESG considerations into strategic decisions, as well as the focus on climate-related risks, demonstrates a forward-looking approach aimed at minimising potential adverse impacts before they occur.
Discovery’s Climate Change Strategy, as overseen by the Board, aligns with global and national climate imperatives, suggesting a cautious approach to environmental risks. This strategy, which supports the recommendations of the Task Force on Climate-related Financial Disclosures (TCFD), indicates that Discovery is proactive in addressing uncertainties related to climate change, which is consistent with the principles of precaution.</t>
  </si>
  <si>
    <t>ISO Standards / Frameworks</t>
  </si>
  <si>
    <r>
      <rPr>
        <b/>
        <sz val="9.5"/>
        <color rgb="FF4A4D4E"/>
        <rFont val="Calibri Light"/>
        <family val="2"/>
        <scheme val="major"/>
      </rPr>
      <t xml:space="preserve">ISO 14001 </t>
    </r>
    <r>
      <rPr>
        <sz val="9.5"/>
        <color rgb="FF4A4D4E"/>
        <rFont val="Calibri Light"/>
        <family val="2"/>
        <scheme val="major"/>
      </rPr>
      <t xml:space="preserve">
The environmental management system at 1 Discovery Place (which represents over 80% of our operations) is ISO 14001 certified and undergoes annual independent internal audits outsourced to an external service provider. This also includes auditing our environmental management system, such as document management, corrective action, risks and opportunities, internal audits, scope and policy. Yearly surveillance audits take place to maintain these certifications. Legal audits are conducted twice per year in order to review our adherence to environmental laws and regulations. Management reviews are performed annually with an external consultant and Discovery’s top management. The review assesses the suitability, adequacy and effectiveness of the ISO 14001 management system, which includes coverage of Discovery’s environmental management system. Corrective actions are implemented when issues are identified or non-conformances occur in a specific area. These actions aim to drive improvement and ensure efficient operations. 
Regular checks through internal audits play an important role in identifying areas that may otherwise go unnoticed. The process involves: _x001F_ 
- Identifying non-conformities and taking action to address them and to avoid any recurrence _x001F_ 
- Root cause analysis, continual improvements and enhancing our environmental performance within our facilities, including energy, water and gas usage</t>
    </r>
  </si>
  <si>
    <r>
      <rPr>
        <b/>
        <sz val="9.5"/>
        <color rgb="FF4A4D4E"/>
        <rFont val="Calibri Light"/>
        <family val="2"/>
        <scheme val="major"/>
      </rPr>
      <t>ISO 27001:2022 and ISO 27701:2019</t>
    </r>
    <r>
      <rPr>
        <sz val="9.5"/>
        <color rgb="FF4A4D4E"/>
        <rFont val="Calibri Light"/>
        <family val="2"/>
        <scheme val="major"/>
      </rPr>
      <t xml:space="preserve">
Maintained ISO 27001:2022 (information security management standard) certification across all our operations. Discovery’s Information Governance Services (IGS) department, the provider of security and privacy services to the Group’s South Africa and US businesses, achieved the ISO 27701:2019 (privacy information management) accreditation </t>
    </r>
  </si>
  <si>
    <r>
      <rPr>
        <b/>
        <sz val="9.5"/>
        <color rgb="FF4A4D4E"/>
        <rFont val="Calibri Light"/>
        <family val="2"/>
        <scheme val="major"/>
      </rPr>
      <t xml:space="preserve">ISO 27001:2022
</t>
    </r>
    <r>
      <rPr>
        <sz val="9.5"/>
        <color rgb="FF4A4D4E"/>
        <rFont val="Calibri Light"/>
        <family val="2"/>
        <scheme val="major"/>
      </rPr>
      <t>Discovery’s central Information Governance and Security (IGS) function within Discovery Central Services is certified in ISO 27001:2022, the global standard on information security management, including Vitality UK and Vitality Global.</t>
    </r>
  </si>
  <si>
    <r>
      <t xml:space="preserve">Click here </t>
    </r>
    <r>
      <rPr>
        <sz val="9.5"/>
        <color rgb="FF4A4D4E"/>
        <rFont val="Calibri Light"/>
        <family val="2"/>
        <scheme val="major"/>
      </rPr>
      <t>for applicable legal disclosures and policies for South Africa and Group.</t>
    </r>
  </si>
  <si>
    <r>
      <t xml:space="preserve">Click here </t>
    </r>
    <r>
      <rPr>
        <sz val="9.5"/>
        <color indexed="63"/>
        <rFont val="Calibri Light"/>
        <family val="2"/>
      </rPr>
      <t>for applicable regulations and disclosures for United Kingdom businesses.</t>
    </r>
  </si>
  <si>
    <t>Discovery Health</t>
  </si>
  <si>
    <t>Discovery Health (DH)</t>
  </si>
  <si>
    <t>Number of members and lives covered</t>
  </si>
  <si>
    <t>Total number of lives covered within DH including DHMS, InHouse Schemes, non-scheme products (Flexicare, Gap, Trauma, Prepaid) and Vitality Health International Africa (closing balance)</t>
  </si>
  <si>
    <t>Recoveries in Fraud</t>
  </si>
  <si>
    <t xml:space="preserve">Total savings and recoveries in fraud, excluding hospital group settlements. Fraud, Waste, Abuse and Errors recoveries are permitted to go up to 3 years prior to the date of recovery. </t>
  </si>
  <si>
    <t>Average contribution differential of DHMS vs next 7 largest open medical schemes (% lower/less than the other schemes)</t>
  </si>
  <si>
    <t>Average contribution for DHMS compared to the average contribution for the next 7 largest open medical schemes within each plan category for a principal member, and is then weighted by the DHMS plan distribution to ascertain the overall contribution differential.</t>
  </si>
  <si>
    <t>Lapse rate</t>
  </si>
  <si>
    <t>Overall DHMS lapse rate, calculated as follows: Total number of members who lapsed divided by the average number of members over the applicable 12 month period.</t>
  </si>
  <si>
    <t>Number of KeyCare lives</t>
  </si>
  <si>
    <t>Average number of lives over the previous 12 months (i.e. for June 2025 we look at the average over Jul 2024 - Jun 2025)</t>
  </si>
  <si>
    <t xml:space="preserve">
</t>
  </si>
  <si>
    <t>Total number of KeyCare members who lapsed</t>
  </si>
  <si>
    <t>Total number of members who lapsed (excl. turnover) over the previous 12 months (i.e. for June 2025 we look at the average over Jul 2024 - Jun 2025)</t>
  </si>
  <si>
    <t>KeyCare member lapse rate</t>
  </si>
  <si>
    <t>Total number of members who lapsed, divided by the average number of members over the applicable period</t>
  </si>
  <si>
    <t>Number of Primary Care /Flexicare members</t>
  </si>
  <si>
    <t>Total number of PrimaryCare/Flexicare lives (closing balance)</t>
  </si>
  <si>
    <t xml:space="preserve">Users of HealthID </t>
  </si>
  <si>
    <t>Number of members/ patients that have given doctors consent</t>
  </si>
  <si>
    <t>Number of registered doctors</t>
  </si>
  <si>
    <t>Average number of active doctors /practitioners that logged in at least 8 days and accessed at least 8 unique Electronic Health Record's in a calendar month</t>
  </si>
  <si>
    <r>
      <t xml:space="preserve">Users of member app
</t>
    </r>
    <r>
      <rPr>
        <i/>
        <sz val="9.5"/>
        <color rgb="FF4A4D4E"/>
        <rFont val="Calibri Light"/>
        <family val="2"/>
        <scheme val="major"/>
      </rPr>
      <t>(This has been updated to include DH app users only)</t>
    </r>
  </si>
  <si>
    <t>Number of users (average)  (Health App)</t>
  </si>
  <si>
    <t>Not Reported</t>
  </si>
  <si>
    <t xml:space="preserve">Number of logins during the reporting period (average) (Health App Interactions) </t>
  </si>
  <si>
    <t>Number of virtual consultation bookings made by members for the period</t>
  </si>
  <si>
    <t>Discovery Care Maintenance Organisation (CMO)</t>
  </si>
  <si>
    <t>Number of medical scheme members  (DHMS and In-house schemes) enrolled in a chronic care management programme under the Discovery Health Care Management Organisation including Diabetes Care and DCC (closing balance)</t>
  </si>
  <si>
    <t xml:space="preserve">Number of complaints received (per 1000 lives)*
</t>
  </si>
  <si>
    <t xml:space="preserve">A process has been completed but the customer believes that the final output is not to their satisfaction. 
A complaint should then be logged OR
A complaint received from an official external body, e.g. Council for Medical Schemes (CMS) OR
A customer formally requests a complaint to be logged </t>
  </si>
  <si>
    <t>Surveys measuring customer satisfaction</t>
  </si>
  <si>
    <t>Results or key conclusions of customer satisfaction surveys (based on statistically relevant sample sizes) conducted in the reporting period (Member community surveys (MBR, FCR, Claims and New Business).</t>
  </si>
  <si>
    <t>Patient satisfaction survey</t>
  </si>
  <si>
    <r>
      <t>Survey response rates from patients ≥18years discharged from hospital. Survey responses received from 2012 (Average)</t>
    </r>
    <r>
      <rPr>
        <sz val="9.5"/>
        <color rgb="FFFF0000"/>
        <rFont val="Calibri Light"/>
        <family val="2"/>
        <scheme val="major"/>
      </rPr>
      <t xml:space="preserve"> </t>
    </r>
  </si>
  <si>
    <t>Spend on research</t>
  </si>
  <si>
    <t>ESG research spend - Amount spent to conduct research in the business</t>
  </si>
  <si>
    <r>
      <t>*</t>
    </r>
    <r>
      <rPr>
        <i/>
        <sz val="9"/>
        <color rgb="FF4A4D4E"/>
        <rFont val="Calibri Light"/>
        <family val="2"/>
        <scheme val="major"/>
      </rPr>
      <t>The nature of complaints relates to concerns with the process and service provided.</t>
    </r>
  </si>
  <si>
    <t>Vitality UK</t>
  </si>
  <si>
    <t>Spend on research (ZAR)*</t>
  </si>
  <si>
    <t>ESG research spend - Amount spent to conduct research in the business (Approx.)</t>
  </si>
  <si>
    <t>*Calculated based on time spent on internal and external research relating to social and environmental topics, and financing for sustainability consulting and sustainability projects.</t>
  </si>
  <si>
    <t>Vitality (SA)</t>
  </si>
  <si>
    <t>Number of Vitality members**</t>
  </si>
  <si>
    <t>Number of adult Vitality Premium and Vitality Active lives covered</t>
  </si>
  <si>
    <t>Percentage of members who were physically active**</t>
  </si>
  <si>
    <t>Physically active means any member that has logged one or more activity days over a year. Activity days include Gym, Outdoor, Heart Rate Workouts, Online, Speed and Steps.</t>
  </si>
  <si>
    <t>HealthyFood items purchased**</t>
  </si>
  <si>
    <t>Total HealthyFood articles purchased over the period</t>
  </si>
  <si>
    <t>Percentage of members who had a health screening**</t>
  </si>
  <si>
    <t>Screenings like VHC, mammographs and pap smears-etc. Vitality only allocates points for a maximum of 1 screening per type a year. Member is defined as having conducted a health screening if they complete a screening and earn points for it from Vitality.</t>
  </si>
  <si>
    <t>Member-based research from the servicing area</t>
  </si>
  <si>
    <t>Complaints-to-lives ratio*</t>
  </si>
  <si>
    <t>Average Vitality complaints received per 1000 active lives</t>
  </si>
  <si>
    <r>
      <t>*</t>
    </r>
    <r>
      <rPr>
        <i/>
        <sz val="9"/>
        <color rgb="FF4A4D4E"/>
        <rFont val="Calibri Light"/>
        <family val="2"/>
        <scheme val="major"/>
      </rPr>
      <t>The nature of complaints varies from cancellation, activations and travel, etc.</t>
    </r>
  </si>
  <si>
    <r>
      <t>**</t>
    </r>
    <r>
      <rPr>
        <i/>
        <sz val="9"/>
        <color rgb="FF4A4D4E"/>
        <rFont val="Calibri Light"/>
        <family val="2"/>
        <scheme val="major"/>
      </rPr>
      <t>Prior year definitions and values were updated to include Vitality Active and Vitality Premium product compositions only</t>
    </r>
  </si>
  <si>
    <t>Invest</t>
  </si>
  <si>
    <t>Number of policies</t>
  </si>
  <si>
    <t>Includes the number of policies reported in the annual results and offshore flexible investment plans and fixed annuity.</t>
  </si>
  <si>
    <t>Total assets under administration (R'billion)</t>
  </si>
  <si>
    <t>Total assets under management (R'billion)</t>
  </si>
  <si>
    <t>Percentage of members with integrated products (based on AUM)</t>
  </si>
  <si>
    <t>Total R'm value of Discovery rewards earned (paid)</t>
  </si>
  <si>
    <t xml:space="preserve">This refers to rewards given for exhibiting the 3 behavioural changes noted above (starting to save earlier, getting healthy and withdrawing less). These are rewarded through boosts to investment amounts or reduction in fees. This is a cumulative amount </t>
  </si>
  <si>
    <t>Total Rm value of Discovery rewards earned (accrued)</t>
  </si>
  <si>
    <t xml:space="preserve">This is similar to the metric above but refers to benefits which have not yet vested. </t>
  </si>
  <si>
    <t>Saving earlier / retiring later</t>
  </si>
  <si>
    <t>The average policy term on pre-retirement products (how many years until retirement from when a policy starts).</t>
  </si>
  <si>
    <t>Drawing down less in retirement</t>
  </si>
  <si>
    <t>The average drawdown in post-retirement products (average % of fund withdrawn annually while retired).</t>
  </si>
  <si>
    <t>Discovery fund take up percentage</t>
  </si>
  <si>
    <t>Total complaints per 1000 policies</t>
  </si>
  <si>
    <t xml:space="preserve">This refers to the total number of complaints per 1000 policies. It includes both valid and invalid complaints.
</t>
  </si>
  <si>
    <t xml:space="preserve">This refers to the total number of reportable complaints per 1000 policies. 
</t>
  </si>
  <si>
    <t>Customer satisfaction</t>
  </si>
  <si>
    <t>This refers to the quality of service provided by advisors. It is based on a scale of 1 (worst) to 10 (best).</t>
  </si>
  <si>
    <t>Percentage of Life Plans with integrated benefits</t>
  </si>
  <si>
    <t>Value of paybacks paid in the current period (R'billion)</t>
  </si>
  <si>
    <t>Note: this excludes accruals and only refers to paid</t>
  </si>
  <si>
    <t>Annual integrated premium savings (R'billion)</t>
  </si>
  <si>
    <t>Total payback paid to date (R'billion)</t>
  </si>
  <si>
    <t>Customer satisfaction / engagement score</t>
  </si>
  <si>
    <t>Customer satisfaction as measured by claims interaction survey where clients rate their claims service out of 10.</t>
  </si>
  <si>
    <t>Total complaints received (per 1000 policies)*</t>
  </si>
  <si>
    <t xml:space="preserve">Report the complaints (per 1000 policies filed across all segments and regions). </t>
  </si>
  <si>
    <t xml:space="preserve">*The majority of the FY2025 complaints related to service delivery. </t>
  </si>
  <si>
    <t xml:space="preserve">
</t>
  </si>
  <si>
    <t>Corporate Employee Benefits (CEB)</t>
  </si>
  <si>
    <t>CEB</t>
  </si>
  <si>
    <t>Group Risk</t>
  </si>
  <si>
    <t>Number of lives (excl embedded funeral)</t>
  </si>
  <si>
    <t>Embedded FNRL (KeyFit, KeyCare, FlexiCare, LA Wellness)</t>
  </si>
  <si>
    <t>Customer satisfaction/ engagement score</t>
  </si>
  <si>
    <t>Customer satisfaction as measured by claims interaction survey where clients rate their claims service out of 10</t>
  </si>
  <si>
    <t>Total complaints received (per 1000 policies)</t>
  </si>
  <si>
    <t>Report the complaints (per 1000 policies filed across all segments and regions)</t>
  </si>
  <si>
    <t>Umbrella Funds</t>
  </si>
  <si>
    <t xml:space="preserve">Number of lives </t>
  </si>
  <si>
    <t>- Active</t>
  </si>
  <si>
    <t>- Paid-Up</t>
  </si>
  <si>
    <t>- Preserved</t>
  </si>
  <si>
    <t>AUM (R million)</t>
  </si>
  <si>
    <t>AUM in Discovery Funds</t>
  </si>
  <si>
    <t>Customer satisfaction/ engagement score: Two-Pot retirement component only</t>
  </si>
  <si>
    <t>Service Perceptions Scores for Two-Pot retirement component</t>
  </si>
  <si>
    <t>Healthy Company</t>
  </si>
  <si>
    <t>Number of lives and engagement</t>
  </si>
  <si>
    <t>Number of employees/ lives covered by Healthy Company during the period (closing balance)</t>
  </si>
  <si>
    <t xml:space="preserve">Engagement rate  - Total interactions/ Number of all lives on the offering </t>
  </si>
  <si>
    <t xml:space="preserve">Engagement rate  - Total interactions/ Number of Discovery lives on the offering </t>
  </si>
  <si>
    <t>Number of vehicles insured</t>
  </si>
  <si>
    <t>Number of vehicles on cover</t>
  </si>
  <si>
    <t>% of clients higher than blue status</t>
  </si>
  <si>
    <t>% of Vitalitydrive clients that are not on the lowest status (blue)</t>
  </si>
  <si>
    <t>Relative lapse rate of gold status clients compared to blue status</t>
  </si>
  <si>
    <t>Relative difference of lapse rates of gold status clients compared to blue status</t>
  </si>
  <si>
    <t>Discovery Insure (DI) fatality rate vs SA population</t>
  </si>
  <si>
    <t>DI fatality rate vs SA population</t>
  </si>
  <si>
    <t xml:space="preserve">DI - 9.44 deaths per 100,000
SA - 19.4 deaths per 100,000
</t>
  </si>
  <si>
    <t xml:space="preserve">DI - 9.57 deaths per 100,000 
SA - 22.2 deaths per 100,000
</t>
  </si>
  <si>
    <t xml:space="preserve">DI - 10.10 deaths per 100,000 
SA - 22.2 deaths per 100,000 
</t>
  </si>
  <si>
    <t xml:space="preserve">
DI - 15.4 deaths per 100,000 
SA population - 25.1 deaths per 100,000 
</t>
  </si>
  <si>
    <t>Amount of data collected (kilometers) since inception (in millions)</t>
  </si>
  <si>
    <t>Vitality Drive numbers</t>
  </si>
  <si>
    <t>Number of primary drivers on Vitality Drive</t>
  </si>
  <si>
    <t>Complaints-to-claims ratio</t>
  </si>
  <si>
    <t>- Report the complaints-to-claims ratio (per 1000 claims filed across all segments and regions)
- Complaints published by the NFO (National Financial Obud Scheme) during FY 2025. Previously by OSTI (Ombudsman for Short Term Insurance).</t>
  </si>
  <si>
    <t>Customer satisfaction score</t>
  </si>
  <si>
    <t>Results or key conclusions of customer satisfaction surveys (based on statistically relevant sample sizes) conducted in the reporting period</t>
  </si>
  <si>
    <t>Fuel cash back with Vitality Drive</t>
  </si>
  <si>
    <t>Number of litres discounted or similar</t>
  </si>
  <si>
    <t>Vitality Active Rewards drive goals achieved</t>
  </si>
  <si>
    <t>Number of Vitality Active Reward Drive Goals achieved regardless of usage during the period</t>
  </si>
  <si>
    <t>Uber discounts</t>
  </si>
  <si>
    <t>Number of trips discounted</t>
  </si>
  <si>
    <t>Tyres funded</t>
  </si>
  <si>
    <t>Total monetary value of Tyres funded with the Insure Funded Account benefit in the period</t>
  </si>
  <si>
    <t>15 million</t>
  </si>
  <si>
    <t>Pothole Patrol</t>
  </si>
  <si>
    <t>Number of potholes filled through Pothole Patrol since inception</t>
  </si>
  <si>
    <t>Number of clients</t>
  </si>
  <si>
    <t xml:space="preserve">Number of accounts </t>
  </si>
  <si>
    <t>Credit loss ratio</t>
  </si>
  <si>
    <t>Number of users of Discovery banking app</t>
  </si>
  <si>
    <t>Number of logins to banking app</t>
  </si>
  <si>
    <t xml:space="preserve">Number of unique app users </t>
  </si>
  <si>
    <t>Number of website logins</t>
  </si>
  <si>
    <t>Number of unique website users</t>
  </si>
  <si>
    <t>Complaints per 1000 clients*</t>
  </si>
  <si>
    <t>Complaints per 1000 clients</t>
  </si>
  <si>
    <t>Banking ombudsman complaints</t>
  </si>
  <si>
    <t>Number of complaints reported to banking ombudsman</t>
  </si>
  <si>
    <t>Surveys measuring customer satisfaction
Results or key conclusions of customer satisfaction surveys (based on statistically relevant sample sizes) conducted in the reporting period  (i.e. client servicing only)</t>
  </si>
  <si>
    <t>Client based research scores</t>
  </si>
  <si>
    <t>Percent of clients surveyed</t>
  </si>
  <si>
    <t>Systems availability</t>
  </si>
  <si>
    <t>Payment stability - RTC processing success rate</t>
  </si>
  <si>
    <t>Core banking systems availability</t>
  </si>
  <si>
    <t>Online channel systems availability</t>
  </si>
  <si>
    <t>Fraud complaints per 1000 clients</t>
  </si>
  <si>
    <t>Confirmed fraud rate</t>
  </si>
  <si>
    <t>Communication and training about anti-corruption policies and procedures (includes training on Anti-Money Laundering and Counter-Financing Terrorism)</t>
  </si>
  <si>
    <t>Total number of employees that have received training on anti-corruption.</t>
  </si>
  <si>
    <t>Percentage of employees that have received training on anti-corruption.</t>
  </si>
  <si>
    <t>Vitality Money adoption</t>
  </si>
  <si>
    <t>Percentage of client base that has activated Vitality Money</t>
  </si>
  <si>
    <t>*The nature of complaints related to customer service, product performance and design.</t>
  </si>
  <si>
    <t>Formatting guidnce</t>
  </si>
  <si>
    <t>[Client logo]</t>
  </si>
  <si>
    <t>Doc name: ESG data book 202X</t>
  </si>
  <si>
    <t>How we report our key performance indicators</t>
  </si>
  <si>
    <t>Example content - if relevant</t>
  </si>
  <si>
    <r>
      <t xml:space="preserve">This section of the Report outlines the basis of preparation of the key environmental performance indicators (KPIs).
</t>
    </r>
    <r>
      <rPr>
        <b/>
        <sz val="9.5"/>
        <color indexed="54"/>
        <rFont val="Calibri Light"/>
        <family val="2"/>
      </rPr>
      <t>Overview</t>
    </r>
    <r>
      <rPr>
        <sz val="9.5"/>
        <color theme="3"/>
        <rFont val="Calibri Light"/>
        <family val="2"/>
        <scheme val="major"/>
      </rPr>
      <t xml:space="preserve">
We report energy and GHG emissions data for
the following indicators:
– energy consumption by fuel source (in GWh);
– energy consumption by type (in GWh);
– renewable electricity consumption (as a percentage of total grid electricity);
– Scope 1 GHG emissions (in carbon dioxide equivalent (CO</t>
    </r>
    <r>
      <rPr>
        <vertAlign val="subscript"/>
        <sz val="9.5"/>
        <color indexed="54"/>
        <rFont val="Vodafone Rg (Headings)"/>
      </rPr>
      <t>2</t>
    </r>
    <r>
      <rPr>
        <sz val="9.5"/>
        <color theme="3"/>
        <rFont val="Calibri Light"/>
        <family val="2"/>
        <scheme val="major"/>
      </rPr>
      <t>e));
– Scope 2 GHG emissions (in CO</t>
    </r>
    <r>
      <rPr>
        <vertAlign val="subscript"/>
        <sz val="9.5"/>
        <color indexed="54"/>
        <rFont val="Vodafone Rg (Headings)"/>
      </rPr>
      <t>2</t>
    </r>
    <r>
      <rPr>
        <sz val="9.5"/>
        <color theme="3"/>
        <rFont val="Calibri Light"/>
        <family val="2"/>
        <scheme val="major"/>
      </rPr>
      <t>e) using both the location and market-based methods of calculation;
– Scope 3 GHG emissions (in CO</t>
    </r>
    <r>
      <rPr>
        <vertAlign val="subscript"/>
        <sz val="9.5"/>
        <color indexed="54"/>
        <rFont val="Vodafone Rg (Headings)"/>
      </rPr>
      <t>2</t>
    </r>
    <r>
      <rPr>
        <sz val="9.5"/>
        <color theme="3"/>
        <rFont val="Calibri Light"/>
        <family val="2"/>
        <scheme val="major"/>
      </rPr>
      <t>e);
– total GHG emissions Scope 1 and 2 (in CO</t>
    </r>
    <r>
      <rPr>
        <vertAlign val="subscript"/>
        <sz val="9.5"/>
        <color indexed="54"/>
        <rFont val="Vodafone Rg (Headings)"/>
      </rPr>
      <t>2</t>
    </r>
    <r>
      <rPr>
        <sz val="9.5"/>
        <color theme="3"/>
        <rFont val="Calibri Light"/>
        <family val="2"/>
        <scheme val="major"/>
      </rPr>
      <t>e); and
– total GHG emissions per unit of mobile data (in tonnes CO</t>
    </r>
    <r>
      <rPr>
        <vertAlign val="subscript"/>
        <sz val="9.5"/>
        <color indexed="54"/>
        <rFont val="Vodafone Rg (Headings)"/>
      </rPr>
      <t>2</t>
    </r>
    <r>
      <rPr>
        <sz val="9.5"/>
        <color theme="3"/>
        <rFont val="Calibri Light"/>
        <family val="2"/>
        <scheme val="major"/>
      </rPr>
      <t xml:space="preserve">e/petabyte data).
</t>
    </r>
    <r>
      <rPr>
        <b/>
        <sz val="9.5"/>
        <color indexed="54"/>
        <rFont val="Calibri Light"/>
        <family val="2"/>
      </rPr>
      <t>Standards and guidance</t>
    </r>
    <r>
      <rPr>
        <sz val="9.5"/>
        <color theme="3"/>
        <rFont val="Calibri Light"/>
        <family val="2"/>
        <scheme val="major"/>
      </rPr>
      <t xml:space="preserve">
Our methodology for the reporting of GHG emissions has been developed using the following guidance and standards:
– GHG Protocol standards and guidance, including the Corporate Standard, Scope 2 Guidance and Scope 3 Calculation Guidance;
– CDP guidance including the 2019 Climate Change Responders Pack and the Technical Note on Accounting of Scope 2 Emissions; and
– the Climate Disclosure Standards Board Climate Change Reporting Framework.
</t>
    </r>
    <r>
      <rPr>
        <b/>
        <sz val="9.5"/>
        <color indexed="54"/>
        <rFont val="Calibri Light"/>
        <family val="2"/>
      </rPr>
      <t>Data gathering process and methods</t>
    </r>
    <r>
      <rPr>
        <sz val="9.5"/>
        <color theme="3"/>
        <rFont val="Calibri Light"/>
        <family val="2"/>
        <scheme val="major"/>
      </rPr>
      <t xml:space="preserve">
We use an electronic data collection process to gather our data. In the majority of the countries where we operate, energy usage data is based on invoices from our energy suppliers. In some countries, those bills are based on the supplier’s estimated readings.
Where data does not match our reporting period exactly – for example, where we only have 11 months of data – we forecast this information by extrapolation. For sites where energy invoices are unavailable, we estimate this information based on typical site consumption.
Increasingly, we measure our energy consumption through smart metering, a technology that uses mobile communications to collect real-time consumption data from energy meters.
</t>
    </r>
    <r>
      <rPr>
        <b/>
        <sz val="9.5"/>
        <color indexed="54"/>
        <rFont val="Calibri Light"/>
        <family val="2"/>
      </rPr>
      <t>Renewable electricity definition</t>
    </r>
    <r>
      <rPr>
        <sz val="9.5"/>
        <color theme="3"/>
        <rFont val="Calibri Light"/>
        <family val="2"/>
        <scheme val="major"/>
      </rPr>
      <t xml:space="preserve">
Our figures for renewable electricity include all renewable electricity from third-party renewable suppliers which is traceable to Vodafone through a signed contract or provision of surrendered renewable energy certificates (RECs). The figures exclude any renewables for which RECs have been passed on and retired by a third party.</t>
    </r>
  </si>
  <si>
    <r>
      <rPr>
        <b/>
        <sz val="9.5"/>
        <color indexed="54"/>
        <rFont val="Calibri Light"/>
        <family val="2"/>
      </rPr>
      <t>Scope 1</t>
    </r>
    <r>
      <rPr>
        <sz val="9.5"/>
        <color theme="3"/>
        <rFont val="Calibri Light"/>
        <family val="2"/>
        <scheme val="major"/>
      </rPr>
      <t xml:space="preserve">
These are emissions within our direct control and include those from:
– diesel, petrol and other fuel used by cars and commercial vehicles owned by Vodafone or leased for six months or more;
– natural gas and other heating fuels used for space heating and hot water in our premises;
– diesel and petrol used for generators in off-grid areas, or where back-up capacity is required; and
– fugitive releases of refrigerants or fire suppressants used for air-conditioning or fire control systems in network buildings and offices.
Conversion factors from the UK government’s Department for Business, Energy and Industrial Strategy have been used to calculate GHG emissions from other fuel sources such as diesel, petrol, natural gas and fuel oil as well as those from vehicles. A conversion efficiency of 30% has been used for diesel generators.
</t>
    </r>
    <r>
      <rPr>
        <b/>
        <sz val="9.5"/>
        <color indexed="54"/>
        <rFont val="Calibri Light"/>
        <family val="2"/>
      </rPr>
      <t>Scope 2</t>
    </r>
    <r>
      <rPr>
        <sz val="9.5"/>
        <color theme="3"/>
        <rFont val="Calibri Light"/>
        <family val="2"/>
        <scheme val="major"/>
      </rPr>
      <t xml:space="preserve">
These are emissions from electricity (and heat/steam) purchased to power our networks, technology centres, offices and retail stores.
We report two different Scope 2 emission values: one using a ‘location-based’ method and one using a ‘market-based’ method. The location-based method involves using an average emissions factor that relates to the grid on which energy consumption occurs. This usually relates to a country-level electricity emissions factor. The market-based method applies if the company has operations in any markets where energy certificates or supplier-specific information are available. The method involves using an emissions factor that is specific to the electricity purchased. We have reported Scope 2 figures using both the location-based and market-based methodologies.</t>
    </r>
  </si>
  <si>
    <t>XX</t>
  </si>
  <si>
    <r>
      <t>Conversion factor (kg CO</t>
    </r>
    <r>
      <rPr>
        <b/>
        <vertAlign val="subscript"/>
        <sz val="9.5"/>
        <color indexed="9"/>
        <rFont val="Calibri Light"/>
        <family val="2"/>
      </rPr>
      <t>2</t>
    </r>
    <r>
      <rPr>
        <b/>
        <sz val="9.5"/>
        <color indexed="9"/>
        <rFont val="Calibri Light"/>
        <family val="2"/>
      </rPr>
      <t>e/kWh)</t>
    </r>
  </si>
  <si>
    <t>Section heading</t>
  </si>
  <si>
    <r>
      <rPr>
        <b/>
        <u/>
        <sz val="14"/>
        <color indexed="56"/>
        <rFont val="Calibri Light"/>
        <family val="2"/>
      </rPr>
      <t xml:space="preserve">Adding links: </t>
    </r>
    <r>
      <rPr>
        <b/>
        <sz val="14"/>
        <color indexed="56"/>
        <rFont val="Calibri Light"/>
        <family val="2"/>
      </rPr>
      <t xml:space="preserve">Excel only links cells, not text. This is a "trick" to make the text look linked. </t>
    </r>
  </si>
  <si>
    <t>Level 1 heading</t>
  </si>
  <si>
    <t>Level 2 heading</t>
  </si>
  <si>
    <t>1. Right click the cell, click "link"</t>
  </si>
  <si>
    <t>2. Select "existing file or web page"</t>
  </si>
  <si>
    <t>3. Add the text to display above and the hyperlink below</t>
  </si>
  <si>
    <t>Level 3 heading</t>
  </si>
  <si>
    <t>Level 4 heading</t>
  </si>
  <si>
    <t>Body copy</t>
  </si>
  <si>
    <t>Bold text</t>
  </si>
  <si>
    <t>Body copy to be updated</t>
  </si>
  <si>
    <t>Level 0 heading</t>
  </si>
  <si>
    <t>Table main heading</t>
  </si>
  <si>
    <t>Table header row 2</t>
  </si>
  <si>
    <t>Table line item</t>
  </si>
  <si>
    <t>Table line item last row</t>
  </si>
  <si>
    <r>
      <t>0</t>
    </r>
    <r>
      <rPr>
        <b/>
        <sz val="9.5"/>
        <color indexed="60"/>
        <rFont val="Symbol"/>
        <family val="1"/>
        <charset val="2"/>
      </rPr>
      <t>­</t>
    </r>
  </si>
  <si>
    <r>
      <t>­</t>
    </r>
    <r>
      <rPr>
        <sz val="9.5"/>
        <color indexed="60"/>
        <rFont val="Symbol"/>
        <family val="1"/>
        <charset val="2"/>
      </rPr>
      <t>­</t>
    </r>
  </si>
  <si>
    <t>Fins CY body</t>
  </si>
  <si>
    <t>­</t>
  </si>
  <si>
    <t>Fins PY copy</t>
  </si>
  <si>
    <t>Fins CY total</t>
  </si>
  <si>
    <t>Fins PY total</t>
  </si>
  <si>
    <t xml:space="preserve">Table line item </t>
  </si>
  <si>
    <t>1,774</t>
  </si>
  <si>
    <t>1,518</t>
  </si>
  <si>
    <t>7,265</t>
  </si>
  <si>
    <t>1-0.6%</t>
  </si>
  <si>
    <t>Table line item total</t>
  </si>
  <si>
    <t>4. The whole cell will link and look like this:</t>
  </si>
  <si>
    <t xml:space="preserve">5. Each link should be in a new cell, and the text will need to be formatted manually to make it look like a link. </t>
  </si>
  <si>
    <t>6. double click the text in the cell to edit it</t>
  </si>
  <si>
    <t xml:space="preserve">7. Long click the cell to select text without following the link. </t>
  </si>
  <si>
    <t>See our policies here</t>
  </si>
  <si>
    <t xml:space="preserve">Level 0 </t>
  </si>
  <si>
    <t>Table heading level 2</t>
  </si>
  <si>
    <t>Table body copy</t>
  </si>
  <si>
    <t>Table column 2 body copy</t>
  </si>
  <si>
    <r>
      <t>8. Select the text you</t>
    </r>
    <r>
      <rPr>
        <b/>
        <sz val="10"/>
        <color indexed="54"/>
        <rFont val="Calibri Light"/>
        <family val="2"/>
      </rPr>
      <t xml:space="preserve"> do not</t>
    </r>
    <r>
      <rPr>
        <sz val="10"/>
        <color indexed="54"/>
        <rFont val="Calibri Light"/>
        <family val="2"/>
      </rPr>
      <t xml:space="preserve"> want to look linked</t>
    </r>
  </si>
  <si>
    <t>9. Make this text body colour and remove the underline</t>
  </si>
  <si>
    <t>10. Remove any borders that do not need to be there so that the text flows without rules in between (applicable when there are several links under the same topic/that should be in the same cell</t>
  </si>
  <si>
    <t>Table body copy last row</t>
  </si>
  <si>
    <t>Table column 2 body copy last row</t>
  </si>
  <si>
    <t>Strategy</t>
  </si>
  <si>
    <t>a) Describe the climate-related risks and opportunities the organization has identified over the short, medium, and long term.</t>
  </si>
  <si>
    <t>Organizations should provide the following information: 
‒ a description of what they consider to be the relevant short-, medium-, and long_x0002_term time horizons, taking into consideration the useful life of the organization’s assets or infrastructure and the fact that climate-related issues often manifest themselves over the medium and longer terms; 
‒ a description of the specific climate-related issues potentially arising in each time horizon (short, medium, and long term) that could have a material financial impact on the organization; and 
‒ a description of the process(es) used to determine which risks and opportunities could have a material financial impact on the organization. 
Organizations should consider providing a description of their risks and opportunities by sector and/or geography, as appropriate. In describing climate-related issues, organizations should refer to Tables A1.1 and A1.2 (pp. 75–76).</t>
  </si>
  <si>
    <t>Footnote</t>
  </si>
  <si>
    <t>% formatting</t>
  </si>
  <si>
    <t>Number formatting</t>
  </si>
  <si>
    <t>Last row/total bottom border</t>
  </si>
  <si>
    <t>Bold copy</t>
  </si>
  <si>
    <t>Body rows borders</t>
  </si>
  <si>
    <t>Level 0 heading fill</t>
  </si>
  <si>
    <t>Main header row fill</t>
  </si>
  <si>
    <t>Second column/current year fill</t>
  </si>
  <si>
    <t>Ethical incidents</t>
  </si>
  <si>
    <t>Total number of employees that the organisation trained on ethics - instructor led (virtually or in-person)</t>
  </si>
  <si>
    <t>Work-related injury as defined by COIDA: "accident" means an accident arising out of and in the course of an employee's employment and resulting in a personal injury, illness or the death of the employee. This relates to all injuries reported to Discovery Third Party Recovery Services. 
This includes injuries on duty, consisting of minor injuries such as sprains, bruising, lacerations and dizziness/headaches.</t>
  </si>
  <si>
    <t>Number of installations of tracking devices</t>
  </si>
  <si>
    <t>Work-related injury as defined by COIDA: "accident" means an accident arising out of and in the course of an employee's employment and resulting in a personal injury, illness or the death of the employee. This relates to injuries reported to the Health and Safety Services team. This includes injuries on duty, consisting of minor injuries such as a small cut and burn.</t>
  </si>
  <si>
    <r>
      <t xml:space="preserve">* Energy intensity is calculated as total fuel, electricity and heating consumption within the organisation divided by floor area (sqm). Emissions intensity is calculated as Scope 1 and Scope 2 GHG emissions divided by sqm. The gases included in the emissions calculation are CO2, CH4, N2O, HFCs and HCFCs.
** Not reported
*** Remaining % waste not recycled or sent to landfill was incinerated.
</t>
    </r>
    <r>
      <rPr>
        <sz val="9.5"/>
        <color rgb="FF333333"/>
        <rFont val="Calibri Light"/>
        <family val="2"/>
      </rPr>
      <t xml:space="preserve">
Group water and energy consumption and waste generation have fluctuated over the years due to COVID-19-related lockdowns in FY2021 and employees subsequently returning to the office due to a shifting hybrid working model. Overall energy consumption decreased as energy efficiency initiatives were implemented, coupled with a reduction in loadshedding, and subsequently offset through our solar installations and supply.</t>
    </r>
    <r>
      <rPr>
        <i/>
        <sz val="9.5"/>
        <color indexed="63"/>
        <rFont val="Calibri Light"/>
        <family val="2"/>
      </rPr>
      <t xml:space="preserve">
</t>
    </r>
    <r>
      <rPr>
        <sz val="9.5"/>
        <color rgb="FF333333"/>
        <rFont val="Calibri Light"/>
        <family val="2"/>
      </rPr>
      <t xml:space="preserve">
</t>
    </r>
    <r>
      <rPr>
        <b/>
        <sz val="9.5"/>
        <color rgb="FF333333"/>
        <rFont val="Calibri Light"/>
        <family val="2"/>
      </rPr>
      <t>Water intensity ratio</t>
    </r>
    <r>
      <rPr>
        <sz val="9.5"/>
        <color rgb="FF333333"/>
        <rFont val="Calibri Light"/>
        <family val="2"/>
      </rPr>
      <t xml:space="preserve"> is 0.511 (FY2024: 0.505) kilolitres per sqm (m2), calculated using municipal water withdrawal, for our SA facilities.</t>
    </r>
  </si>
  <si>
    <t xml:space="preserve">Discovery applies a calculator that was developed based on the targets set on the EE Plan. Monitoring and evaluation of the implementation of the EE Plan is undertaken across all levels, with roles and responsibilities set at each level. </t>
  </si>
  <si>
    <t>Not applicable (N/A) - Discovery SA does not have these types of employees/contracts
Notes:
1. Numbers are reported in headcount, at the end of each reporting period (as at 30 June). Total headcount includes permanent and non-permanent employees.
2. Permanent/full-time employees include permanent, medically boarded, agents with benefits and commission only employees contracted by Discovery for an indefinite period, working mainly the standard hours per week with employee benefits. The standard full-time work week is 37.5 hours, with some employees working more or less than 37.5 hours. The number of agents with benefits totals 533, resulting in over 12 000 total number of employees for FY2024.
3. Temporary/non-permanent employees are employed for a temporary period, usually employed for 6 months or more. These include fixed term contractors, learners and interns contracted by Discovery and workplace integrated learning students.
4. Workers who are not employees are defined as other employees who do not fall within the permanent and non-permanent categories, usually contracted and paid by procurement. These include independent contractors contracted by another company, trusted partner, franchise, learner and intern contracted by other, agents without benefits, contingent or franchise staff. The main type of worker includes an individual that is employed by another company and renders a temporary or project driven service to Discovery. Numbers are reported in headcount at the end of the reporting period (as at 30 June).
No significant fluctuations were identified in the headcount numbers during the reporting period.
Expatriates headcount as at 30 June 2025 is 8.</t>
  </si>
  <si>
    <r>
      <t xml:space="preserve">Average number of </t>
    </r>
    <r>
      <rPr>
        <sz val="9.5"/>
        <color rgb="FF4A4D4E"/>
        <rFont val="Calibri Light"/>
        <family val="2"/>
      </rPr>
      <t xml:space="preserve">days of training per employee </t>
    </r>
  </si>
  <si>
    <t>Responsible sales practices, product offering and marketing</t>
  </si>
  <si>
    <t>*Includes annual training on advice-related requirements of the FAIS Act, TCF principles, financial planning and product training which covered responsible sales practices, responsible product offering and marketing.</t>
  </si>
  <si>
    <t xml:space="preserve">Number of employees, including sales and distribution staff that completed training </t>
  </si>
  <si>
    <t>Injury rate applies the COIDA and NOSA formula.</t>
  </si>
  <si>
    <t>Discovery has an Occupational Health and Safety (OHS) management system based on the Occupational Health and Safety Act and its sub regulations, and the requirements of the Compensation for Occupational Injuries and Diseases Act. Our Health and Safety Policy sets out guidelines to ensure that Discovery maintains a healthy and safe environment and is available to all employees via Discovery's internal policy portal.
The management system comprehensively covers the relevant regulations across the Health and Safety Policy (including medical emergency and emergency preparedness, work accident reporting and investigation, training, Health and Safety Committees and teams, inspections), contractor control (including preventative maintenance, staff and contractor induction, and non-conformance) and audits (particularly hygiene compliance audits and OHS audits where possible). 
The management system has been implemented based on recognised risk management. It covers all employees, contactors and visitors to our Discovery sites nationally. Contractors are evaluated by our work permit system where risk assessments, qualifications, and legal appointments are certified and safety standards insured. Without an approved work permit, contractors are not permitted to access a site.
The Discovery OHS team works in collaboration with Discovery’s compliance and risk departments as required. Our processes are monitored/ reviewed internally by Group Compliance.
Internal Inspections are conducted by trained OHS representatives who cover all sites to identify hazards, answer queries from employees and identify any issues of non-compliance. All issues are logged, added to inspection sheets, and uploaded to our IT help desk. Issues found, or not resolved, are discussed in relevant OHS committees and escalated to the OHS department. A monthly check is performed by the OHS administrator to ensure that floor inspections are completed.
A preventative maintenance schedule is in place to ensure all equipment is inspected and serviced at pre-determined intervals. Any potential hazards are escalated to management and the Technical Committee. Meetings are held between the Technical department and OHS team.
As part of its FY2025 audit plan, Discovery Group Internal Audit performed a Group facilities audit to assess processes in place to manage the health and safety system at our operations.
Representatives at all sites can raise non-compliances with their OHS representative, and all employees can log faults. We have procedures to investigate work-related injuries, ill health, diseases and incidents. Health and Safety Representatives are nominated and elected by their respective departments to represent them in departmental meetings. We also provide feedback to executives on the health and safety performance of each business unit, reviewing performance once a year. 
Awareness of health and safety includes: 
•  Ongoing training to increase awareness amongst all employees of the health and safety plan including making employees aware of their individual health and safety responsibilities.
•  Promoting a health and safety culture throughout Discovery through training and awareness to ensure consistency with legal requirements. 
•  OHS training is provided to employees and/or other relevant parties to raise awareness and reduce operational health &amp; safety incidents.
•  Applicable First Aid, Safety, Health and Environment, firefighting and inspection training is provided. Representatives are equipped to assist with medical emergencies and evacuation and attend Health and Safety Committee meetings, providing feedback to their business units. An incentive programme is in place based on performance of Representatives.  
•  Employee duties in terms of health and safety requires that employees participate in, complete, and comply with compulsory training obligations related to health and safety.</t>
  </si>
  <si>
    <r>
      <t>*Training includes our Group-wide Anti-Bribery and Corruption Policy, financial crime, including anti-money laundering, anti-bribery, anti-corruption and terrorist financing. Training is offered to all employees including non-permanent employees, independent contractors, tied representatives and is mandatory.</t>
    </r>
    <r>
      <rPr>
        <i/>
        <sz val="9"/>
        <color rgb="FFFF0000"/>
        <rFont val="Calibri Light"/>
        <family val="2"/>
        <scheme val="major"/>
      </rPr>
      <t xml:space="preserve"> </t>
    </r>
    <r>
      <rPr>
        <i/>
        <sz val="9"/>
        <color rgb="FF4A4D4E"/>
        <rFont val="Calibri Light"/>
        <family val="2"/>
        <scheme val="major"/>
      </rPr>
      <t xml:space="preserve">
</t>
    </r>
  </si>
  <si>
    <t>*Includes monitoring reviews of Discovery Limited’s directly owned South African first tier subsidiaries’. The reviews covered conflicts of interest, FAIS roles' employment processes including onboarding and ongoing requirements related to sanctions screening, honesty, integrity and good standing checks. Further assessments are being undertaken for other Discovery business units.
**Discovery's Enterprise Risk Management Policy and Framework sets out a structured and comprehensive approach to risk management, integrated as part of the business processes across the group, across all jurisdictions. This would include risk assessments related to corruption and is embedded in how we manage and assess risk. As part of the regular risk reporting cycle, we consider all risks and flag those that are rated outside of appetite. During the period, there were no indications that corruption risk was rated outside of appetite for any of the entities within the Group. 
In addition, there are specific policies that assists in managing the risk of corruption such as:
- Group Anti-Bribery and Corruption Policy
- Group Financial Crime Risk Management Policy
- Group Anti-Financial Crime Policy statement
- Group Whistleblowing Policy 
- Group Conflicts of Interest Policy
- Discovery Political Funding Policy
- Risk Management Compliance Programme
There were no significant risks related to corruption identified through the risk assessments performed.</t>
  </si>
  <si>
    <t>Procurement Spend</t>
  </si>
  <si>
    <t>*Goods and services that are procured through local enterprises in South Africa (SA) as a percentage of total spend spent on SA vendors. This excludes goods and services procured through foreign suppliers.</t>
  </si>
  <si>
    <t>Relative average car accident claim amount from blue to gold status</t>
  </si>
  <si>
    <t>Relative number of car accident claims from blue to gold status</t>
  </si>
  <si>
    <r>
      <rPr>
        <sz val="8"/>
        <color rgb="FF4A4D4E"/>
        <rFont val="Calibri Light"/>
        <family val="2"/>
        <scheme val="major"/>
      </rPr>
      <t>*</t>
    </r>
    <r>
      <rPr>
        <i/>
        <sz val="8"/>
        <color rgb="FF4A4D4E"/>
        <rFont val="Calibri Light"/>
        <family val="2"/>
        <scheme val="major"/>
      </rPr>
      <t xml:space="preserve">Total number of substantiated complaints of breaches of customer privacy </t>
    </r>
    <r>
      <rPr>
        <i/>
        <u/>
        <sz val="8"/>
        <color rgb="FF4A4D4E"/>
        <rFont val="Calibri Light"/>
        <family val="2"/>
        <scheme val="major"/>
      </rPr>
      <t>submitted by Discovery</t>
    </r>
    <r>
      <rPr>
        <i/>
        <sz val="8"/>
        <color rgb="FF4A4D4E"/>
        <rFont val="Calibri Light"/>
        <family val="2"/>
        <scheme val="major"/>
      </rPr>
      <t xml:space="preserve"> to the regulator. These incidents have not resulted in loss of customer data, nor has there been a breach of Discovery’s network or environment by external parties. Stricter controls have been implemented (including data loss prevention (DLP), internal consequence management and increased training) to mitigate against recurrence.</t>
    </r>
  </si>
  <si>
    <t>Relative difference of average motor accident claims size of blue clients compared to gold status</t>
  </si>
  <si>
    <t>Relative difference of motor accident claims frequency of blue status clients compared to gold status</t>
  </si>
  <si>
    <t>8.70</t>
  </si>
  <si>
    <r>
      <t>*</t>
    </r>
    <r>
      <rPr>
        <i/>
        <sz val="9"/>
        <color rgb="FF4A4D4E"/>
        <rFont val="Calibri Light"/>
        <family val="2"/>
      </rPr>
      <t xml:space="preserve">Includes charitable and community donations. </t>
    </r>
  </si>
  <si>
    <t>Total number of people that have received and completed online training on anti-corruption*</t>
  </si>
  <si>
    <t>Ethics training*</t>
  </si>
  <si>
    <t xml:space="preserve">*Includes basic ethics awareness, core values, what ethical behaviours Discovery expects from employees, practical scenarios of ethical dilemmas, and how to report unethical behaviour. This training is mandatory and provided to all new employees during core induction, including permanent, non-permanent employees (i.e. fixed term contractors, learners and interns) and independent contractors. This also include ethics awareness training, ethics ambassadors training, as well as ethical leadership training for current employees, that is provided to a department upon request.
</t>
  </si>
  <si>
    <r>
      <t xml:space="preserve">High-consequence work-related injury is a work-related injury that results in a fatality or in an injury from which the worker cannot, does not, or is not expected to recover fully to pre-injury health status within six months. Injury rate applies the Compensation for Occupational Injuries and Diseases Act (COIDA) and National Occupational Safety Association (NOSA) formula.
</t>
    </r>
    <r>
      <rPr>
        <b/>
        <sz val="9.5"/>
        <color rgb="FF4A4D4E"/>
        <rFont val="Calibri Light"/>
        <family val="2"/>
      </rPr>
      <t xml:space="preserve">
</t>
    </r>
  </si>
  <si>
    <t>*Work-related injuries and ill-health involving workers who are not employees are reported to and managed by the workers’ employing organisations. While these workers are encouraged to report such cases to the Health and Safety Services team for internal tracking purposes, the responsibility for reporting and management rests with the workers’ employer and their respective third-party claims department. Work-related ill-health incidents are reported directly to the employers’ organisations, and no cases were reported to the Health and Safety Services team.</t>
  </si>
  <si>
    <t xml:space="preserve">All employees (including executive and non-executive directors, management, permanent and fixed-term employees) in operations where Discovery has management control are entitled to parental leave. 
• Maternity leave is four months’ continuous leave, commencing four weeks before the expected date of birth. Employees remain members of their pension/provident fund and any health insurance during maternity leave, and annual leave continues to accrue over the leave period. Employees who have completed nine (9) months of continuous service, are entitled to paid maternity leave of 100% of their salary for a four (4) month period.
• Paternity leave is provided as 10 consecutive working days’ paid parental leave, provided that they have completed nine months’ continuous service.
</t>
  </si>
  <si>
    <r>
      <t xml:space="preserve">All study support is funded by the employee's cost centre and it is subject to manager's discretion, resource and budget considerations.
• </t>
    </r>
    <r>
      <rPr>
        <b/>
        <sz val="9.5"/>
        <color rgb="FF4A4D4E"/>
        <rFont val="Calibri Light"/>
        <family val="2"/>
        <scheme val="major"/>
      </rPr>
      <t>Professional study:</t>
    </r>
    <r>
      <rPr>
        <sz val="9.5"/>
        <color rgb="FF4A4D4E"/>
        <rFont val="Calibri Light"/>
        <family val="2"/>
        <scheme val="major"/>
      </rPr>
      <t xml:space="preserve"> Vitality sponsors some courses required for progression in specific roles, such as Six Sigma qualifications in Continuous Improvement, and Accountancy qualifications in Finance. Support available:
- Vitality may pay up to 100% of course and exam fees at the beginning of each study period (excluding re-sits).
- Vitality will also cover the cost of text books up to £100 per annum if this is not covered by course fees, and membership fees for professional bodies during the period of study if membership is a condition of enrolment.
- Vitality  offer two paid study days per exam, including the day of the exam.
- Vitality’s Actuarial Study Support Policy aims to provide you with sufficient study time and materials to help you pass the exams and therefore qualify as an Actuary under the IFoA scheme in the UK.
• </t>
    </r>
    <r>
      <rPr>
        <b/>
        <sz val="9.5"/>
        <color rgb="FF4A4D4E"/>
        <rFont val="Calibri Light"/>
        <family val="2"/>
        <scheme val="major"/>
      </rPr>
      <t xml:space="preserve">Personal development study: </t>
    </r>
    <r>
      <rPr>
        <sz val="9.5"/>
        <color rgb="FF4A4D4E"/>
        <rFont val="Calibri Light"/>
        <family val="2"/>
        <scheme val="major"/>
      </rPr>
      <t xml:space="preserve">Vitality may part-fund studies for business-relevant qualifications where the employee has at least one year’s service. Support available:
Vitality will pay:
- Up to 50% of course and exam fees at the beginning of each study period
- Membership fees for professional bodies during the period of study where membership is a condition of enrolment.
- Employees will also be entitled to two paid study days per exam, including the day of the exam.
• </t>
    </r>
    <r>
      <rPr>
        <b/>
        <sz val="9.5"/>
        <color rgb="FF4A4D4E"/>
        <rFont val="Calibri Light"/>
        <family val="2"/>
        <scheme val="major"/>
      </rPr>
      <t>Educational e-learning:</t>
    </r>
    <r>
      <rPr>
        <sz val="9.5"/>
        <color rgb="FF4A4D4E"/>
        <rFont val="Calibri Light"/>
        <family val="2"/>
        <scheme val="major"/>
      </rPr>
      <t xml:space="preserve"> Available on iThrive (Vitality's internal learning platform) - content powered by Udemy and OpenSesame, educational articles, videos and other learning resources available to all employees</t>
    </r>
  </si>
  <si>
    <r>
      <rPr>
        <b/>
        <sz val="9.5"/>
        <color rgb="FF4A4D4E"/>
        <rFont val="Calibri Light"/>
        <family val="2"/>
        <scheme val="major"/>
      </rPr>
      <t>Physical Wellbeing</t>
    </r>
    <r>
      <rPr>
        <sz val="9.5"/>
        <color rgb="FF4A4D4E"/>
        <rFont val="Calibri Light"/>
        <family val="2"/>
        <scheme val="major"/>
      </rPr>
      <t xml:space="preserve">
• We have an annual September campaign: (with over 1,000 employees clocking more than 302 million steps), local pitch days and on-site run clubs	
• We provide free places in sponsored run events (e.g. Vitality 10,000), practical advice and tips from our Vitality Coaches on living a more active life and on-site health-checks
</t>
    </r>
    <r>
      <rPr>
        <b/>
        <sz val="9.5"/>
        <color rgb="FF4A4D4E"/>
        <rFont val="Calibri Light"/>
        <family val="2"/>
        <scheme val="major"/>
      </rPr>
      <t>Mental Wellbeing</t>
    </r>
    <r>
      <rPr>
        <sz val="9.5"/>
        <color rgb="FF4A4D4E"/>
        <rFont val="Calibri Light"/>
        <family val="2"/>
        <scheme val="major"/>
      </rPr>
      <t xml:space="preserve">
Employees have access to a network of 54 trained mental health champions, CBT and counselling through Vitality’s mental health panel, and mindfulness apps. Our employee assistance programme, HealthHero - our Employee Assistance Programme (EAP) provider for emotional or mental support and financial or legal advice. Support includes a free, confidential helpline, guidance on debt, legal and medical information, confidential face-to-face counselling, support service for managers and access to the My HealthHero app which contains a library of resources. We supplement this support with mental health awareness sessions for managers and monthly mental health workshops available to all employees on topics such as preventing burnout and managing stress. We share tips, resources and personal stories through key campaigns, such as Blue Monday, and Mental Health Awareness Week. We also provide managers with a revamped mental health toolkit.  	
</t>
    </r>
    <r>
      <rPr>
        <b/>
        <sz val="9.5"/>
        <color rgb="FF4A4D4E"/>
        <rFont val="Calibri Light"/>
        <family val="2"/>
        <scheme val="major"/>
      </rPr>
      <t>Financial Wellbeing</t>
    </r>
    <r>
      <rPr>
        <sz val="9.5"/>
        <color rgb="FF4A4D4E"/>
        <rFont val="Calibri Light"/>
        <family val="2"/>
        <scheme val="major"/>
      </rPr>
      <t xml:space="preserve">
Through our partnership with Salary Finance, employees can get advances on their pay and access debt consolidation and management services. We share tips and resources to mark Talk Money Week, and reminded employees of the support that’s available through our wellbeing partners. Employees can also access energy saving tips and resources to help with rising energy costs on our Green Hub. We continue to promote our carpooling scheme in Bournemouth and Stockport.
</t>
    </r>
    <r>
      <rPr>
        <b/>
        <sz val="9.5"/>
        <color rgb="FF4A4D4E"/>
        <rFont val="Calibri Light"/>
        <family val="2"/>
        <scheme val="major"/>
      </rPr>
      <t>Lifestyle Wellbeing</t>
    </r>
    <r>
      <rPr>
        <sz val="9.5"/>
        <color rgb="FF4A4D4E"/>
        <rFont val="Calibri Light"/>
        <family val="2"/>
        <scheme val="major"/>
      </rPr>
      <t xml:space="preserve">
We continue to provide employees with free healthy breakfasts and lunch in all offices.  Through our partnership with Peppy, we provide menopause, fertility, parenthood, and men’s health support. We are currently a menopause friendly employer and are also taking steps to become accredited. We provide workshops on lifestyle-related topics such as sleep, healthy drinking, baby loss, and fertility. We also launched a medication assisted weight-management pilot that provided holistic support through our Vitality Programme partner, Second Nature.
</t>
    </r>
    <r>
      <rPr>
        <b/>
        <sz val="9.5"/>
        <color rgb="FF4A4D4E"/>
        <rFont val="Calibri Light"/>
        <family val="2"/>
        <scheme val="major"/>
      </rPr>
      <t>Social Wellbeing</t>
    </r>
    <r>
      <rPr>
        <sz val="9.5"/>
        <color rgb="FF4A4D4E"/>
        <rFont val="Calibri Light"/>
        <family val="2"/>
        <scheme val="major"/>
      </rPr>
      <t xml:space="preserve">	
We continue to ensure that employees feel connected in our hybrid working world. We have lunchtime leadership runs and walks at each of our offices, ‘getting to know you’ sessions for new joiners with executives, CEO floor walks, and manager Q&amp;As. Senior leaders host regular meetings of our virtual book club. Employees can start their own internal sports club, group or team and invite others to get involved through the Make it Happen Fund. Employees can continue to be a force for good in the community through our employee volunteering scheme that enables them to connect and collaborate with each other.  </t>
    </r>
  </si>
  <si>
    <r>
      <t xml:space="preserve">Discovery supports employees across various life stages with inclusive benefits that promote balance, care and family wellbeing. Discovery employees including their family units, have access to the full suite of services offered through </t>
    </r>
    <r>
      <rPr>
        <b/>
        <sz val="9.5"/>
        <color rgb="FF4A4D4E"/>
        <rFont val="Calibri Light"/>
        <family val="2"/>
        <scheme val="major"/>
      </rPr>
      <t>Healthy Company,</t>
    </r>
    <r>
      <rPr>
        <sz val="9.5"/>
        <color rgb="FF4A4D4E"/>
        <rFont val="Calibri Light"/>
        <family val="2"/>
        <scheme val="major"/>
      </rPr>
      <t xml:space="preserve"> including Wellness Centres, wellness support after an illness, chronic and severe illness management, incapacity and disability management and emotional support and legal services. 
• Our employees, their immediate families and dependants have access to:
- Benefits and support through the Discovery app, website, telephone or face-to-face consultations Wellness centres (with resident medical professionals) for flu vaccinations and recovery support as well as disease, incapacity and disability management among other services.
- Emotional and financial wellbeing assessments and support (including expert debt counselling and management)
- 24-hour emergency legal support including professional documents for specific circumstances
- Services offered can be preventative through screening and risk classification, and encompass ongoing and episodic management, depending on the risk analysis. 
</t>
    </r>
    <r>
      <rPr>
        <b/>
        <sz val="9.5"/>
        <color rgb="FF4A4D4E"/>
        <rFont val="Calibri Light"/>
        <family val="2"/>
        <scheme val="major"/>
      </rPr>
      <t>Other benefits include:</t>
    </r>
    <r>
      <rPr>
        <sz val="9.5"/>
        <color rgb="FF4A4D4E"/>
        <rFont val="Calibri Light"/>
        <family val="2"/>
        <scheme val="major"/>
      </rPr>
      <t xml:space="preserve">
• Mothers rooms: To further support new mothers, breastfeeding and lactation facilities are available in designated bathrooms, providing private, hygienic spaces with appropriate storage and comfort to enable breastfeeding or expressing milk at work.
• On-site Vitality Gym, is a fully equipped corporate gym open to employees, contractors, and other tenants.
•  Rooftop running track, multipurpose sports and soccer court for employees at no cost.
• Meal benefit for employees, with a selection of meals available at onsite eateries at low prices.
The following benefits are provided to various categories of non-permanent employees (as specified):
• Group Risk benefits: including Life cover, Disability cover, Severe Illness and Funeral benefit cover for agents with benefits, members receiving Income Continuation benefits, expatriate employees and franchise employees. We do not cover contractors contracted by another company.
• Health care: premiums are deducted from salaries for agents with benefits, contractors contracted by another company, medically boarded employees, expatriate employees, and fixed term contractors.
• Retirement provision: contributions to the Discovery Retirement Funds by agents with benefits, members receiving Income Continuation benefits and franchise employees. We do not receive contributions for expatriate employees or contractors contracted by another company.
• Participation in the Group Share Option and Phantom Share Option schemes is limited to permanent employees only.
</t>
    </r>
  </si>
  <si>
    <t>Not applicable</t>
  </si>
  <si>
    <t>This refers to the linked funds percentage of a client's funds that are invested in unique Discovery Funds as opposed to external funds.</t>
  </si>
  <si>
    <t>Policies that have additional benefits that reward members. Based on assets under management.</t>
  </si>
  <si>
    <t>This refers to the total market value of the unit linked investments that Discovery Invest manages on behalf of our clients.</t>
  </si>
  <si>
    <t>This refers to the total market value of the unit linked investments that Discovery Invest administers on behalf of our clients, as well as those matching guaranteed products.</t>
  </si>
  <si>
    <t xml:space="preserve">Not applicable (N/A) - Vitality US does not have these types of employees
Notes:
1. Numbers are reported in headcount, at the end of the reporting period (as at 30 June). Total headcount includes permanent employees (full-time and part-time).
2. Permanent/full-time employees include benefit eligible employees, employed at-will by Vitality, who are working 40 hours per week.
3. Permanent/Part-time employees include employees who are not benefit eligible, employed at-will by vitality, who are working less than 30 hours per week. There are no part time employees for this reporting period.
4. Workers who are not employees are defined as other employees outside of permanent employee categories. These include workers contracted by another company contractors, consultants and agency workers.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</si>
</sst>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8" formatCode="&quot;R&quot;\ #,##0.00;[Red]&quot;R&quot;\ \-#,##0.00"/>
    <numFmt numFmtId="44" formatCode="_ &quot;R&quot;\ * #,##0.00_ ;_ &quot;R&quot;\ * \-#,##0.00_ ;_ &quot;R&quot;\ * &quot;-&quot;??_ ;_ @_ "/>
    <numFmt numFmtId="43" formatCode="_ * #,##0.00_ ;_ * \-#,##0.00_ ;_ * &quot;-&quot;??_ ;_ @_ "/>
    <numFmt numFmtId="164" formatCode="_(* #,##0.00_);_(* \(#,##0.00\);_(* &quot;-&quot;??_);_(@_)"/>
    <numFmt numFmtId="165" formatCode="_-* #,##0.00_-;\-* #,##0.00_-;_-* &quot;-&quot;??_-;_-@_-"/>
    <numFmt numFmtId="166" formatCode="_-* #,##0_-;\-* #,##0_-;_-* &quot;-&quot;??_-;_-@_-"/>
    <numFmt numFmtId="167" formatCode="0.0"/>
    <numFmt numFmtId="168" formatCode="0.0%"/>
    <numFmt numFmtId="169" formatCode="[$-1C09]dd\ mmmm\ yyyy;@"/>
    <numFmt numFmtId="170" formatCode="_ * #,##0_ ;_ * \-#,##0_ ;_ * &quot;-&quot;??_ ;_ @_ "/>
    <numFmt numFmtId="171" formatCode="&quot;R&quot;\ #,##0.00"/>
    <numFmt numFmtId="172" formatCode="0.000%"/>
    <numFmt numFmtId="173" formatCode="_-* #,##0.0_-;\-* #,##0.0_-;_-* &quot;-&quot;??_-;_-@_-"/>
    <numFmt numFmtId="174" formatCode="_-* #,##0.000_-;\-* #,##0.000_-;_-* &quot;-&quot;??_-;_-@_-"/>
    <numFmt numFmtId="175" formatCode="&quot;R&quot;#,##0"/>
    <numFmt numFmtId="176" formatCode="&quot;R&quot;\ #,##0"/>
    <numFmt numFmtId="177" formatCode="_(* #,##0_);_(* \(#,##0\);_(* &quot;-&quot;??_);_(@_)"/>
    <numFmt numFmtId="178" formatCode="&quot;$&quot;#,##0.00"/>
    <numFmt numFmtId="179" formatCode="0.0000%"/>
    <numFmt numFmtId="180" formatCode="0.00000000000000%"/>
  </numFmts>
  <fonts count="186">
    <font>
      <sz val="9.5"/>
      <color theme="3"/>
      <name val="Calibri Light"/>
      <family val="2"/>
      <scheme val="major"/>
    </font>
    <font>
      <sz val="10"/>
      <name val="Vodafone Rg"/>
      <family val="2"/>
    </font>
    <font>
      <sz val="9.5"/>
      <name val="Vodafone Rg"/>
      <family val="2"/>
    </font>
    <font>
      <b/>
      <sz val="9.5"/>
      <color indexed="9"/>
      <name val="Calibri Light"/>
      <family val="2"/>
    </font>
    <font>
      <b/>
      <sz val="9.5"/>
      <color indexed="54"/>
      <name val="Calibri Light"/>
      <family val="2"/>
    </font>
    <font>
      <sz val="8"/>
      <name val="Calibri Light"/>
      <family val="2"/>
    </font>
    <font>
      <b/>
      <vertAlign val="subscript"/>
      <sz val="9.5"/>
      <color indexed="9"/>
      <name val="Calibri Light"/>
      <family val="2"/>
    </font>
    <font>
      <sz val="7"/>
      <name val="Arial Black"/>
      <family val="2"/>
    </font>
    <font>
      <sz val="7"/>
      <name val="Arial"/>
      <family val="2"/>
    </font>
    <font>
      <sz val="10"/>
      <name val="Arial"/>
      <family val="2"/>
    </font>
    <font>
      <sz val="9.5"/>
      <color indexed="63"/>
      <name val="Calibri Light"/>
      <family val="2"/>
    </font>
    <font>
      <vertAlign val="subscript"/>
      <sz val="9.5"/>
      <color indexed="54"/>
      <name val="Vodafone Rg (Headings)"/>
    </font>
    <font>
      <sz val="11"/>
      <name val="Calibri"/>
      <family val="2"/>
    </font>
    <font>
      <b/>
      <sz val="11"/>
      <name val="Calibri"/>
      <family val="2"/>
    </font>
    <font>
      <b/>
      <sz val="14"/>
      <color indexed="56"/>
      <name val="Calibri Light"/>
      <family val="2"/>
    </font>
    <font>
      <sz val="10"/>
      <color indexed="54"/>
      <name val="Calibri Light"/>
      <family val="2"/>
    </font>
    <font>
      <b/>
      <u/>
      <sz val="14"/>
      <color indexed="56"/>
      <name val="Calibri Light"/>
      <family val="2"/>
    </font>
    <font>
      <sz val="9.5"/>
      <color indexed="60"/>
      <name val="Symbol"/>
      <family val="1"/>
      <charset val="2"/>
    </font>
    <font>
      <b/>
      <sz val="9.5"/>
      <color indexed="60"/>
      <name val="Symbol"/>
      <family val="1"/>
      <charset val="2"/>
    </font>
    <font>
      <b/>
      <sz val="10"/>
      <color indexed="54"/>
      <name val="Calibri Light"/>
      <family val="2"/>
    </font>
    <font>
      <sz val="8"/>
      <name val="Calibri Light"/>
      <family val="2"/>
    </font>
    <font>
      <sz val="11"/>
      <name val="Arial"/>
      <family val="1"/>
    </font>
    <font>
      <sz val="12"/>
      <name val="Open Sans"/>
      <family val="2"/>
    </font>
    <font>
      <sz val="8"/>
      <name val="Calibri Light"/>
      <family val="2"/>
    </font>
    <font>
      <b/>
      <sz val="9.5"/>
      <color indexed="63"/>
      <name val="Calibri Light"/>
      <family val="2"/>
    </font>
    <font>
      <sz val="9.5"/>
      <name val="Calibri Light"/>
      <family val="2"/>
    </font>
    <font>
      <i/>
      <sz val="9.5"/>
      <color indexed="63"/>
      <name val="Calibri Light"/>
      <family val="2"/>
    </font>
    <font>
      <sz val="9.5"/>
      <color theme="3"/>
      <name val="Calibri Light"/>
      <family val="2"/>
      <scheme val="major"/>
    </font>
    <font>
      <sz val="11"/>
      <color theme="1"/>
      <name val="Calibri"/>
      <family val="2"/>
      <scheme val="minor"/>
    </font>
    <font>
      <sz val="9.5"/>
      <color rgb="FF4A4D4E"/>
      <name val="Calibri Light"/>
      <family val="2"/>
      <scheme val="major"/>
    </font>
    <font>
      <sz val="9.5"/>
      <color rgb="FFC00000"/>
      <name val="Calibri"/>
      <family val="2"/>
      <scheme val="minor"/>
    </font>
    <font>
      <b/>
      <sz val="9.5"/>
      <color theme="3"/>
      <name val="Calibri"/>
      <family val="2"/>
      <scheme val="minor"/>
    </font>
    <font>
      <b/>
      <sz val="7"/>
      <color theme="3"/>
      <name val="Calibri"/>
      <family val="2"/>
      <scheme val="minor"/>
    </font>
    <font>
      <b/>
      <sz val="9.5"/>
      <name val="Calibri"/>
      <family val="2"/>
      <scheme val="minor"/>
    </font>
    <font>
      <sz val="9"/>
      <color theme="3"/>
      <name val="Calibri Light"/>
      <family val="2"/>
      <scheme val="major"/>
    </font>
    <font>
      <b/>
      <sz val="9.5"/>
      <color theme="0"/>
      <name val="Calibri"/>
      <family val="2"/>
      <scheme val="minor"/>
    </font>
    <font>
      <u/>
      <sz val="9.5"/>
      <color theme="4"/>
      <name val="Calibri Light"/>
      <family val="2"/>
      <scheme val="major"/>
    </font>
    <font>
      <b/>
      <sz val="14"/>
      <color rgb="FF002060"/>
      <name val="Calibri Light"/>
      <family val="2"/>
      <scheme val="major"/>
    </font>
    <font>
      <sz val="12"/>
      <color rgb="FF002060"/>
      <name val="Calibri Light"/>
      <family val="2"/>
      <scheme val="major"/>
    </font>
    <font>
      <b/>
      <sz val="10"/>
      <color rgb="FF002060"/>
      <name val="Calibri"/>
      <family val="2"/>
      <scheme val="minor"/>
    </font>
    <font>
      <b/>
      <sz val="9.5"/>
      <color theme="2" tint="-0.499984740745262"/>
      <name val="Calibri"/>
      <family val="2"/>
      <scheme val="minor"/>
    </font>
    <font>
      <sz val="9.5"/>
      <name val="Calibri Light"/>
      <family val="2"/>
      <scheme val="major"/>
    </font>
    <font>
      <b/>
      <sz val="9.5"/>
      <color theme="0"/>
      <name val="Calibri Light"/>
      <family val="2"/>
      <scheme val="major"/>
    </font>
    <font>
      <b/>
      <sz val="9.5"/>
      <color theme="8" tint="-0.249977111117893"/>
      <name val="Calibri Light"/>
      <family val="2"/>
      <scheme val="major"/>
    </font>
    <font>
      <b/>
      <sz val="9.5"/>
      <color rgb="FF4A4D4E"/>
      <name val="Calibri Light"/>
      <family val="2"/>
      <scheme val="major"/>
    </font>
    <font>
      <sz val="9.5"/>
      <color theme="0"/>
      <name val="Calibri Light"/>
      <family val="2"/>
      <scheme val="major"/>
    </font>
    <font>
      <sz val="9.5"/>
      <color theme="3"/>
      <name val="Calibri"/>
      <family val="2"/>
      <scheme val="minor"/>
    </font>
    <font>
      <b/>
      <sz val="16"/>
      <color theme="4"/>
      <name val="Calibri Light"/>
      <family val="2"/>
      <scheme val="major"/>
    </font>
    <font>
      <sz val="18"/>
      <color theme="3"/>
      <name val="Calibri Light"/>
      <family val="2"/>
      <scheme val="major"/>
    </font>
    <font>
      <b/>
      <sz val="9.5"/>
      <color theme="3"/>
      <name val="Calibri Light"/>
      <family val="2"/>
      <scheme val="major"/>
    </font>
    <font>
      <b/>
      <sz val="9.5"/>
      <color rgb="FFE60000"/>
      <name val="Vodafone Rg"/>
      <family val="2"/>
    </font>
    <font>
      <b/>
      <sz val="9.5"/>
      <color theme="9"/>
      <name val="Calibri"/>
      <family val="2"/>
      <scheme val="minor"/>
    </font>
    <font>
      <sz val="9.5"/>
      <color theme="9"/>
      <name val="Calibri"/>
      <family val="2"/>
      <scheme val="minor"/>
    </font>
    <font>
      <sz val="12"/>
      <color theme="9"/>
      <name val="Calibri Light"/>
      <family val="2"/>
      <scheme val="major"/>
    </font>
    <font>
      <sz val="9.5"/>
      <color rgb="FF4A4D4E"/>
      <name val="Vodafone Rg"/>
      <family val="2"/>
    </font>
    <font>
      <sz val="7"/>
      <color rgb="FF0070C0"/>
      <name val="Calibri Light"/>
      <family val="2"/>
      <scheme val="major"/>
    </font>
    <font>
      <b/>
      <sz val="14"/>
      <color theme="9"/>
      <name val="Calibri Light"/>
      <family val="2"/>
      <scheme val="major"/>
    </font>
    <font>
      <sz val="11"/>
      <name val="Calibri"/>
      <family val="2"/>
      <scheme val="minor"/>
    </font>
    <font>
      <b/>
      <sz val="9.5"/>
      <name val="Calibri Light"/>
      <family val="2"/>
      <scheme val="major"/>
    </font>
    <font>
      <b/>
      <sz val="7"/>
      <color theme="3"/>
      <name val="Calibri Light"/>
      <family val="2"/>
      <scheme val="major"/>
    </font>
    <font>
      <sz val="10"/>
      <name val="Calibri Light"/>
      <family val="2"/>
      <scheme val="major"/>
    </font>
    <font>
      <b/>
      <sz val="16"/>
      <color rgb="FF0070C0"/>
      <name val="Calibri Light"/>
      <family val="2"/>
      <scheme val="major"/>
    </font>
    <font>
      <b/>
      <sz val="9.5"/>
      <color rgb="FFFFFFFF"/>
      <name val="Calibri Light"/>
      <family val="2"/>
      <scheme val="major"/>
    </font>
    <font>
      <b/>
      <sz val="9.5"/>
      <color rgb="FF4A4D4E"/>
      <name val="Calibri"/>
      <family val="2"/>
      <scheme val="minor"/>
    </font>
    <font>
      <sz val="9.5"/>
      <color rgb="FFFF0000"/>
      <name val="Calibri Light"/>
      <family val="2"/>
      <scheme val="major"/>
    </font>
    <font>
      <sz val="10"/>
      <color rgb="FF000000"/>
      <name val="Calibri"/>
      <family val="2"/>
    </font>
    <font>
      <sz val="9.5"/>
      <color rgb="FFC00000"/>
      <name val="Calibri Light"/>
      <family val="2"/>
      <scheme val="major"/>
    </font>
    <font>
      <sz val="9.5"/>
      <color theme="3"/>
      <name val="Symbol"/>
      <family val="1"/>
      <charset val="2"/>
    </font>
    <font>
      <sz val="9.5"/>
      <color rgb="FFC00000"/>
      <name val="Symbol"/>
      <family val="1"/>
      <charset val="2"/>
    </font>
    <font>
      <b/>
      <sz val="9.5"/>
      <color rgb="FFC00000"/>
      <name val="Calibri"/>
      <family val="2"/>
      <scheme val="minor"/>
    </font>
    <font>
      <b/>
      <u/>
      <sz val="9.5"/>
      <color theme="0"/>
      <name val="Calibri"/>
      <family val="2"/>
      <scheme val="minor"/>
    </font>
    <font>
      <b/>
      <sz val="9.5"/>
      <color rgb="FFFF0000"/>
      <name val="Calibri"/>
      <family val="2"/>
      <scheme val="minor"/>
    </font>
    <font>
      <sz val="10"/>
      <color theme="3"/>
      <name val="Calibri Light"/>
      <family val="2"/>
      <scheme val="major"/>
    </font>
    <font>
      <sz val="10"/>
      <color theme="3"/>
      <name val="Calibri"/>
      <family val="2"/>
    </font>
    <font>
      <sz val="10"/>
      <color rgb="FF4A4D4E"/>
      <name val="Calibri Light"/>
      <family val="2"/>
      <scheme val="major"/>
    </font>
    <font>
      <sz val="10"/>
      <color rgb="FF6D6E71"/>
      <name val="Calibri"/>
      <family val="2"/>
      <scheme val="minor"/>
    </font>
    <font>
      <sz val="11"/>
      <color rgb="FF1D4C59"/>
      <name val="Open Sans"/>
      <family val="2"/>
    </font>
    <font>
      <sz val="11"/>
      <color theme="1"/>
      <name val="Open Sans"/>
      <family val="2"/>
    </font>
    <font>
      <sz val="9.5"/>
      <color rgb="FF6D6E71"/>
      <name val="Calibri Light"/>
      <family val="2"/>
    </font>
    <font>
      <sz val="11"/>
      <color theme="8" tint="-0.499984740745262"/>
      <name val="Open Sans"/>
      <family val="2"/>
    </font>
    <font>
      <sz val="9.5"/>
      <color theme="8" tint="-0.499984740745262"/>
      <name val="Calibri Light"/>
      <family val="2"/>
      <scheme val="major"/>
    </font>
    <font>
      <sz val="12"/>
      <color theme="1"/>
      <name val="Open Sans"/>
      <family val="2"/>
    </font>
    <font>
      <sz val="10"/>
      <color rgb="FF6D6E71"/>
      <name val="Symbol"/>
      <family val="1"/>
      <charset val="2"/>
    </font>
    <font>
      <b/>
      <sz val="11"/>
      <color theme="8" tint="-0.499984740745262"/>
      <name val="Open Sans"/>
      <family val="2"/>
    </font>
    <font>
      <sz val="9.5"/>
      <color rgb="FF000000"/>
      <name val="Calibri Light"/>
      <family val="2"/>
      <scheme val="major"/>
    </font>
    <font>
      <sz val="12"/>
      <color rgb="FFFF0000"/>
      <name val="Calibri Light"/>
      <family val="2"/>
      <scheme val="major"/>
    </font>
    <font>
      <b/>
      <sz val="10"/>
      <color theme="1"/>
      <name val="Calibri"/>
      <family val="2"/>
      <scheme val="minor"/>
    </font>
    <font>
      <b/>
      <sz val="10"/>
      <name val="Calibri"/>
      <family val="2"/>
      <scheme val="minor"/>
    </font>
    <font>
      <b/>
      <sz val="9.5"/>
      <color theme="1"/>
      <name val="Calibri Light"/>
      <family val="2"/>
      <scheme val="major"/>
    </font>
    <font>
      <sz val="9.5"/>
      <color rgb="FF4A4D4E"/>
      <name val="Calibri Light"/>
      <family val="2"/>
    </font>
    <font>
      <u/>
      <sz val="9.5"/>
      <color rgb="FF4A4D4E"/>
      <name val="Calibri Light"/>
      <family val="2"/>
      <scheme val="major"/>
    </font>
    <font>
      <sz val="9.5"/>
      <color rgb="FF4A4D4E"/>
      <name val="Calibri"/>
      <family val="2"/>
      <scheme val="minor"/>
    </font>
    <font>
      <b/>
      <u/>
      <sz val="9.5"/>
      <color theme="8" tint="-0.249977111117893"/>
      <name val="Calibri Light"/>
      <family val="2"/>
      <scheme val="major"/>
    </font>
    <font>
      <i/>
      <sz val="9.5"/>
      <color rgb="FF4A4D4E"/>
      <name val="Calibri Light"/>
      <family val="2"/>
      <scheme val="major"/>
    </font>
    <font>
      <b/>
      <sz val="16"/>
      <color rgb="FF4472C4"/>
      <name val="Calibri Light"/>
      <family val="2"/>
      <scheme val="major"/>
    </font>
    <font>
      <b/>
      <sz val="9.5"/>
      <color rgb="FF4472C4"/>
      <name val="Calibri Light"/>
      <family val="2"/>
      <scheme val="major"/>
    </font>
    <font>
      <b/>
      <sz val="14"/>
      <color rgb="FF4472C4"/>
      <name val="Calibri Light"/>
      <family val="2"/>
      <scheme val="major"/>
    </font>
    <font>
      <sz val="9"/>
      <color rgb="FF4A4D4E"/>
      <name val="Calibri Light"/>
      <family val="2"/>
      <scheme val="major"/>
    </font>
    <font>
      <b/>
      <u/>
      <sz val="9.5"/>
      <color rgb="FF4A4D4E"/>
      <name val="Calibri Light"/>
      <family val="2"/>
      <scheme val="major"/>
    </font>
    <font>
      <b/>
      <sz val="16"/>
      <color rgb="FF002060"/>
      <name val="Calibri Light"/>
      <family val="2"/>
      <scheme val="major"/>
    </font>
    <font>
      <sz val="9.5"/>
      <color rgb="FF333333"/>
      <name val="Calibri Light"/>
      <family val="2"/>
    </font>
    <font>
      <sz val="9"/>
      <color rgb="FF333333"/>
      <name val="Calibri Light"/>
      <family val="2"/>
    </font>
    <font>
      <sz val="12"/>
      <color theme="4"/>
      <name val="Calibri Light"/>
      <family val="2"/>
      <scheme val="major"/>
    </font>
    <font>
      <sz val="12"/>
      <name val="Calibri Light"/>
      <family val="2"/>
      <scheme val="major"/>
    </font>
    <font>
      <b/>
      <i/>
      <sz val="9.5"/>
      <color rgb="FF4A4D4E"/>
      <name val="Calibri"/>
      <family val="2"/>
      <scheme val="minor"/>
    </font>
    <font>
      <i/>
      <sz val="9.5"/>
      <color theme="3"/>
      <name val="Calibri Light"/>
      <family val="2"/>
      <scheme val="major"/>
    </font>
    <font>
      <b/>
      <sz val="14"/>
      <color rgb="FFFF0000"/>
      <name val="Calibri Light"/>
      <family val="2"/>
      <scheme val="major"/>
    </font>
    <font>
      <sz val="14"/>
      <name val="Calibri Light"/>
      <family val="2"/>
      <scheme val="major"/>
    </font>
    <font>
      <u/>
      <sz val="10"/>
      <color theme="4"/>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9.5"/>
      <color rgb="FF2F75B5"/>
      <name val="Calibri Light"/>
      <family val="2"/>
    </font>
    <font>
      <sz val="9.5"/>
      <color rgb="FFFF0000"/>
      <name val="Calibri Light"/>
      <family val="2"/>
    </font>
    <font>
      <sz val="9.5"/>
      <color rgb="FF00B050"/>
      <name val="Calibri Light"/>
      <family val="2"/>
      <scheme val="major"/>
    </font>
    <font>
      <b/>
      <sz val="9.5"/>
      <color indexed="8"/>
      <name val="Calibri Light"/>
      <family val="2"/>
    </font>
    <font>
      <sz val="9.5"/>
      <color indexed="8"/>
      <name val="Calibri Light"/>
      <family val="2"/>
    </font>
    <font>
      <b/>
      <sz val="9"/>
      <color theme="4" tint="-0.249977111117893"/>
      <name val="Calibri Light"/>
      <family val="2"/>
      <scheme val="major"/>
    </font>
    <font>
      <b/>
      <sz val="9"/>
      <color rgb="FF305496"/>
      <name val="Calibri Light"/>
      <family val="2"/>
      <scheme val="major"/>
    </font>
    <font>
      <sz val="9"/>
      <color rgb="FFC00000"/>
      <name val="Calibri Light"/>
      <family val="2"/>
      <scheme val="major"/>
    </font>
    <font>
      <b/>
      <sz val="9.5"/>
      <color rgb="FFC00000"/>
      <name val="Calibri Light"/>
      <family val="2"/>
      <scheme val="major"/>
    </font>
    <font>
      <b/>
      <sz val="16"/>
      <color rgb="FF7030A0"/>
      <name val="Calibri Light"/>
      <family val="2"/>
      <scheme val="major"/>
    </font>
    <font>
      <b/>
      <sz val="9.5"/>
      <color rgb="FF4A4D4E"/>
      <name val="Calibri Light"/>
      <family val="2"/>
    </font>
    <font>
      <u/>
      <sz val="9.5"/>
      <color rgb="FF333333"/>
      <name val="Calibri Light"/>
      <family val="2"/>
    </font>
    <font>
      <b/>
      <vertAlign val="superscript"/>
      <sz val="8"/>
      <color theme="0"/>
      <name val="Calibri"/>
      <family val="2"/>
      <scheme val="minor"/>
    </font>
    <font>
      <b/>
      <sz val="9"/>
      <color theme="0"/>
      <name val="Calibri"/>
      <family val="2"/>
      <scheme val="minor"/>
    </font>
    <font>
      <vertAlign val="superscript"/>
      <sz val="9.5"/>
      <color rgb="FF4A4D4E"/>
      <name val="Calibri Light"/>
      <family val="2"/>
      <scheme val="major"/>
    </font>
    <font>
      <b/>
      <sz val="9.5"/>
      <color rgb="FF333333"/>
      <name val="Calibri Light"/>
      <family val="2"/>
    </font>
    <font>
      <i/>
      <sz val="9"/>
      <color rgb="FF4A4D4E"/>
      <name val="Calibri Light"/>
      <family val="2"/>
    </font>
    <font>
      <i/>
      <sz val="9"/>
      <color rgb="FF4A4D4E"/>
      <name val="Calibri Light"/>
      <family val="2"/>
      <scheme val="major"/>
    </font>
    <font>
      <sz val="9.5"/>
      <color rgb="FF4472C4"/>
      <name val="Calibri Light"/>
      <family val="2"/>
      <scheme val="major"/>
    </font>
    <font>
      <b/>
      <i/>
      <sz val="9.5"/>
      <color rgb="FF00B050"/>
      <name val="Calibri Light"/>
      <family val="2"/>
      <scheme val="major"/>
    </font>
    <font>
      <sz val="11"/>
      <color theme="1"/>
      <name val="Calibri (Body)"/>
    </font>
    <font>
      <sz val="9.5"/>
      <color rgb="FF0070C0"/>
      <name val="Calibri Light"/>
      <family val="2"/>
      <scheme val="major"/>
    </font>
    <font>
      <b/>
      <sz val="9.5"/>
      <color rgb="FFFFFFFF"/>
      <name val="Calibri"/>
      <family val="2"/>
      <scheme val="minor"/>
    </font>
    <font>
      <b/>
      <vertAlign val="subscript"/>
      <sz val="9.5"/>
      <color rgb="FFFFFFFF"/>
      <name val="Calibri"/>
      <family val="2"/>
    </font>
    <font>
      <b/>
      <sz val="9.5"/>
      <color rgb="FFFFFFFF"/>
      <name val="Calibri"/>
      <family val="2"/>
    </font>
    <font>
      <i/>
      <sz val="9.5"/>
      <color rgb="FF4A4D4E"/>
      <name val="Calibri Light"/>
      <family val="2"/>
    </font>
    <font>
      <sz val="9.5"/>
      <color rgb="FF44546A"/>
      <name val="Calibri Light"/>
      <family val="2"/>
      <scheme val="major"/>
    </font>
    <font>
      <b/>
      <sz val="9.5"/>
      <color rgb="FF44546A"/>
      <name val="Calibri Light"/>
      <family val="2"/>
      <scheme val="major"/>
    </font>
    <font>
      <i/>
      <sz val="9.5"/>
      <color rgb="FFFF0000"/>
      <name val="Calibri Light"/>
      <family val="2"/>
      <scheme val="major"/>
    </font>
    <font>
      <b/>
      <sz val="9.5"/>
      <color theme="5" tint="0.39997558519241921"/>
      <name val="Calibri"/>
      <family val="2"/>
      <scheme val="minor"/>
    </font>
    <font>
      <i/>
      <sz val="9"/>
      <color rgb="FFFF0000"/>
      <name val="Calibri Light"/>
      <family val="2"/>
      <scheme val="major"/>
    </font>
    <font>
      <sz val="8"/>
      <color rgb="FFFF0000"/>
      <name val="Calibri Light"/>
      <family val="2"/>
      <scheme val="major"/>
    </font>
    <font>
      <sz val="8"/>
      <color rgb="FF4A4D4E"/>
      <name val="Calibri Light"/>
      <family val="2"/>
      <scheme val="major"/>
    </font>
    <font>
      <i/>
      <sz val="8"/>
      <color rgb="FF4A4D4E"/>
      <name val="Calibri Light"/>
      <family val="2"/>
      <scheme val="major"/>
    </font>
    <font>
      <b/>
      <sz val="9.5"/>
      <color rgb="FF4472C4"/>
      <name val="Calibri Light"/>
      <family val="2"/>
    </font>
    <font>
      <sz val="9.5"/>
      <color rgb="FF4472C4"/>
      <name val="Calibri Light"/>
      <family val="2"/>
    </font>
    <font>
      <i/>
      <u/>
      <sz val="8"/>
      <color rgb="FF4A4D4E"/>
      <name val="Calibri Light"/>
      <family val="2"/>
      <scheme val="major"/>
    </font>
    <font>
      <sz val="9.5"/>
      <color theme="4" tint="-0.249977111117893"/>
      <name val="Calibri Light"/>
      <family val="2"/>
      <scheme val="major"/>
    </font>
    <font>
      <i/>
      <sz val="9.5"/>
      <color theme="5" tint="-0.249977111117893"/>
      <name val="Calibri Light"/>
      <family val="2"/>
      <scheme val="major"/>
    </font>
    <font>
      <b/>
      <sz val="9.5"/>
      <color rgb="FF002060"/>
      <name val="Calibri Light"/>
      <family val="2"/>
    </font>
    <font>
      <b/>
      <sz val="14"/>
      <color rgb="FF0070C0"/>
      <name val="Calibri Light"/>
      <family val="2"/>
      <scheme val="major"/>
    </font>
    <font>
      <b/>
      <sz val="11"/>
      <name val="Calibri"/>
      <family val="2"/>
      <scheme val="minor"/>
    </font>
    <font>
      <sz val="9.5"/>
      <color theme="4" tint="-0.249977111117893"/>
      <name val="Calibri Light"/>
      <family val="2"/>
    </font>
    <font>
      <sz val="9.5"/>
      <color theme="5" tint="-0.249977111117893"/>
      <name val="Calibri Light"/>
      <family val="2"/>
      <scheme val="major"/>
    </font>
    <font>
      <sz val="10"/>
      <color rgb="FF002060"/>
      <name val="Calibri"/>
      <family val="2"/>
      <scheme val="minor"/>
    </font>
    <font>
      <i/>
      <sz val="10"/>
      <color theme="5" tint="-0.249977111117893"/>
      <name val="Calibri"/>
      <family val="2"/>
      <scheme val="minor"/>
    </font>
    <font>
      <i/>
      <sz val="11"/>
      <color rgb="FFFF0000"/>
      <name val="Calibri"/>
      <family val="2"/>
      <scheme val="minor"/>
    </font>
    <font>
      <b/>
      <sz val="9.5"/>
      <color rgb="FF4A4D4E"/>
      <name val="Calibri"/>
      <family val="2"/>
    </font>
    <font>
      <vertAlign val="superscript"/>
      <sz val="9.5"/>
      <color rgb="FF4A4D4E"/>
      <name val="Calibri Light"/>
      <family val="2"/>
    </font>
    <font>
      <b/>
      <sz val="9.5"/>
      <color rgb="FFFF0000"/>
      <name val="Calibri Light"/>
      <family val="2"/>
      <scheme val="major"/>
    </font>
    <font>
      <i/>
      <sz val="9.5"/>
      <color rgb="FF44546A"/>
      <name val="Calibri Light"/>
      <family val="2"/>
      <scheme val="major"/>
    </font>
    <font>
      <b/>
      <sz val="9"/>
      <color rgb="FF00B050"/>
      <name val="Calibri Light"/>
      <family val="2"/>
      <scheme val="major"/>
    </font>
    <font>
      <b/>
      <sz val="14"/>
      <color rgb="FF00B050"/>
      <name val="Calibri Light"/>
      <family val="2"/>
      <scheme val="major"/>
    </font>
    <font>
      <b/>
      <sz val="14"/>
      <color rgb="FF7030A0"/>
      <name val="Calibri Light"/>
      <family val="2"/>
      <scheme val="major"/>
    </font>
    <font>
      <b/>
      <sz val="9"/>
      <color rgb="FF7030A0"/>
      <name val="Calibri Light"/>
      <family val="2"/>
      <scheme val="major"/>
    </font>
    <font>
      <b/>
      <sz val="9.5"/>
      <color rgb="FFF4B084"/>
      <name val="Calibri"/>
      <family val="2"/>
      <scheme val="minor"/>
    </font>
    <font>
      <i/>
      <sz val="8"/>
      <color rgb="FFF4B084"/>
      <name val="Calibri Light"/>
      <family val="2"/>
      <scheme val="major"/>
    </font>
    <font>
      <i/>
      <sz val="11"/>
      <color rgb="FFFF0000"/>
      <name val="Calibri Light"/>
      <family val="2"/>
    </font>
    <font>
      <i/>
      <sz val="9.5"/>
      <color rgb="FFFF0000"/>
      <name val="Calibri Light"/>
      <family val="2"/>
    </font>
    <font>
      <i/>
      <sz val="9.5"/>
      <color rgb="FF4A4D4E"/>
      <name val="Calibri"/>
      <family val="2"/>
      <scheme val="minor"/>
    </font>
    <font>
      <sz val="9.5"/>
      <color rgb="FF305496"/>
      <name val="Calibri Light"/>
      <family val="2"/>
      <scheme val="major"/>
    </font>
    <font>
      <i/>
      <sz val="9.5"/>
      <color theme="8" tint="-0.249977111117893"/>
      <name val="Calibri Light"/>
      <family val="2"/>
      <scheme val="major"/>
    </font>
    <font>
      <i/>
      <sz val="9"/>
      <color theme="3"/>
      <name val="Calibri Light"/>
      <family val="2"/>
      <scheme val="major"/>
    </font>
    <font>
      <sz val="9"/>
      <color rgb="FF4A4D4E"/>
      <name val="Calibri Light"/>
      <family val="2"/>
    </font>
  </fonts>
  <fills count="33">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
      <patternFill patternType="solid">
        <fgColor theme="4"/>
        <bgColor indexed="64"/>
      </patternFill>
    </fill>
    <fill>
      <patternFill patternType="solid">
        <fgColor rgb="FF00B0F0"/>
        <bgColor rgb="FF000000"/>
      </patternFill>
    </fill>
    <fill>
      <patternFill patternType="solid">
        <fgColor theme="2" tint="-0.499984740745262"/>
        <bgColor rgb="FF000000"/>
      </patternFill>
    </fill>
    <fill>
      <patternFill patternType="solid">
        <fgColor theme="0"/>
      </patternFill>
    </fill>
    <fill>
      <patternFill patternType="solid">
        <fgColor theme="2"/>
      </patternFill>
    </fill>
    <fill>
      <patternFill patternType="solid">
        <fgColor rgb="FFFFFF00"/>
        <bgColor indexed="64"/>
      </patternFill>
    </fill>
    <fill>
      <patternFill patternType="solid">
        <fgColor theme="0"/>
        <bgColor rgb="FF000000"/>
      </patternFill>
    </fill>
    <fill>
      <patternFill patternType="solid">
        <fgColor rgb="FFFFFF00"/>
        <bgColor rgb="FF000000"/>
      </patternFill>
    </fill>
    <fill>
      <patternFill patternType="solid">
        <fgColor theme="2"/>
        <bgColor indexed="64"/>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8" tint="0.79998168889431442"/>
        <bgColor rgb="FF000000"/>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rgb="FFE2EFDA"/>
        <bgColor rgb="FF000000"/>
      </patternFill>
    </fill>
    <fill>
      <patternFill patternType="solid">
        <fgColor indexed="65"/>
        <bgColor indexed="64"/>
      </patternFill>
    </fill>
    <fill>
      <patternFill patternType="solid">
        <fgColor theme="9" tint="0.79998168889431442"/>
        <bgColor rgb="FFFFFFFF"/>
      </patternFill>
    </fill>
    <fill>
      <patternFill patternType="solid">
        <fgColor theme="4" tint="0.79998168889431442"/>
        <bgColor indexed="64"/>
      </patternFill>
    </fill>
    <fill>
      <patternFill patternType="solid">
        <fgColor rgb="FF757171"/>
        <bgColor rgb="FF000000"/>
      </patternFill>
    </fill>
    <fill>
      <patternFill patternType="solid">
        <fgColor rgb="FFF2F2F2"/>
        <bgColor indexed="64"/>
      </patternFill>
    </fill>
  </fills>
  <borders count="112">
    <border>
      <left/>
      <right/>
      <top/>
      <bottom/>
      <diagonal/>
    </border>
    <border>
      <left/>
      <right/>
      <top/>
      <bottom style="thin">
        <color indexed="64"/>
      </bottom>
      <diagonal/>
    </border>
    <border>
      <left/>
      <right/>
      <top/>
      <bottom style="hair">
        <color indexed="64"/>
      </bottom>
      <diagonal/>
    </border>
    <border>
      <left/>
      <right/>
      <top style="thin">
        <color theme="0" tint="-0.24994659260841701"/>
      </top>
      <bottom style="thin">
        <color theme="0" tint="-0.24994659260841701"/>
      </bottom>
      <diagonal/>
    </border>
    <border>
      <left/>
      <right/>
      <top style="thin">
        <color theme="0" tint="-0.24994659260841701"/>
      </top>
      <bottom style="thick">
        <color theme="0" tint="-0.24994659260841701"/>
      </bottom>
      <diagonal/>
    </border>
    <border>
      <left/>
      <right/>
      <top style="thin">
        <color theme="0" tint="-0.24994659260841701"/>
      </top>
      <bottom style="medium">
        <color theme="0" tint="-0.249977111117893"/>
      </bottom>
      <diagonal/>
    </border>
    <border>
      <left/>
      <right/>
      <top/>
      <bottom style="dotted">
        <color theme="0" tint="-0.24994659260841701"/>
      </bottom>
      <diagonal/>
    </border>
    <border>
      <left/>
      <right/>
      <top/>
      <bottom style="hair">
        <color theme="3"/>
      </bottom>
      <diagonal/>
    </border>
    <border>
      <left/>
      <right/>
      <top style="thick">
        <color theme="0"/>
      </top>
      <bottom/>
      <diagonal/>
    </border>
    <border>
      <left/>
      <right/>
      <top/>
      <bottom style="medium">
        <color theme="3"/>
      </bottom>
      <diagonal/>
    </border>
    <border>
      <left/>
      <right/>
      <top/>
      <bottom style="medium">
        <color rgb="FF4A4D4E"/>
      </bottom>
      <diagonal/>
    </border>
    <border>
      <left/>
      <right/>
      <top style="hair">
        <color theme="3"/>
      </top>
      <bottom style="medium">
        <color theme="3"/>
      </bottom>
      <diagonal/>
    </border>
    <border>
      <left/>
      <right/>
      <top style="thin">
        <color theme="0" tint="-0.24994659260841701"/>
      </top>
      <bottom style="medium">
        <color theme="0" tint="-0.34998626667073579"/>
      </bottom>
      <diagonal/>
    </border>
    <border>
      <left/>
      <right/>
      <top style="thin">
        <color theme="0" tint="-0.24994659260841701"/>
      </top>
      <bottom/>
      <diagonal/>
    </border>
    <border>
      <left style="medium">
        <color rgb="FF003399"/>
      </left>
      <right/>
      <top style="medium">
        <color rgb="FF003399"/>
      </top>
      <bottom/>
      <diagonal/>
    </border>
    <border>
      <left/>
      <right/>
      <top style="medium">
        <color rgb="FF003399"/>
      </top>
      <bottom/>
      <diagonal/>
    </border>
    <border>
      <left/>
      <right style="medium">
        <color rgb="FF003399"/>
      </right>
      <top style="medium">
        <color rgb="FF003399"/>
      </top>
      <bottom/>
      <diagonal/>
    </border>
    <border>
      <left style="medium">
        <color rgb="FF003399"/>
      </left>
      <right/>
      <top/>
      <bottom/>
      <diagonal/>
    </border>
    <border>
      <left/>
      <right style="medium">
        <color rgb="FF003399"/>
      </right>
      <top/>
      <bottom/>
      <diagonal/>
    </border>
    <border>
      <left style="medium">
        <color rgb="FF003399"/>
      </left>
      <right/>
      <top/>
      <bottom style="medium">
        <color rgb="FF003399"/>
      </bottom>
      <diagonal/>
    </border>
    <border>
      <left/>
      <right/>
      <top/>
      <bottom style="medium">
        <color rgb="FF003399"/>
      </bottom>
      <diagonal/>
    </border>
    <border>
      <left/>
      <right style="medium">
        <color rgb="FF003399"/>
      </right>
      <top/>
      <bottom style="medium">
        <color rgb="FF003399"/>
      </bottom>
      <diagonal/>
    </border>
    <border>
      <left/>
      <right/>
      <top style="thin">
        <color rgb="FF003399"/>
      </top>
      <bottom/>
      <diagonal/>
    </border>
    <border>
      <left/>
      <right/>
      <top style="hair">
        <color theme="0" tint="-0.14999847407452621"/>
      </top>
      <bottom style="hair">
        <color theme="0" tint="-0.14999847407452621"/>
      </bottom>
      <diagonal/>
    </border>
    <border>
      <left/>
      <right/>
      <top/>
      <bottom style="thin">
        <color theme="0" tint="-0.24994659260841701"/>
      </bottom>
      <diagonal/>
    </border>
    <border>
      <left style="medium">
        <color theme="0" tint="-0.34998626667073579"/>
      </left>
      <right/>
      <top/>
      <bottom/>
      <diagonal/>
    </border>
    <border>
      <left/>
      <right style="medium">
        <color theme="0" tint="-0.34998626667073579"/>
      </right>
      <top/>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top/>
      <bottom style="medium">
        <color theme="0" tint="-0.249977111117893"/>
      </bottom>
      <diagonal/>
    </border>
    <border>
      <left style="thin">
        <color theme="0" tint="-0.249977111117893"/>
      </left>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24994659260841701"/>
      </bottom>
      <diagonal/>
    </border>
    <border>
      <left/>
      <right style="thin">
        <color theme="0" tint="-0.249977111117893"/>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4659260841701"/>
      </bottom>
      <diagonal/>
    </border>
    <border>
      <left/>
      <right/>
      <top style="thin">
        <color theme="0" tint="-0.24994659260841701"/>
      </top>
      <bottom style="thin">
        <color theme="0" tint="-0.249977111117893"/>
      </bottom>
      <diagonal/>
    </border>
    <border>
      <left/>
      <right/>
      <top style="thin">
        <color theme="0" tint="-0.249977111117893"/>
      </top>
      <bottom style="thin">
        <color theme="0" tint="-0.24994659260841701"/>
      </bottom>
      <diagonal/>
    </border>
    <border>
      <left style="thin">
        <color theme="0" tint="-0.249977111117893"/>
      </left>
      <right style="thin">
        <color theme="0" tint="-0.249977111117893"/>
      </right>
      <top style="thin">
        <color theme="0" tint="-0.24994659260841701"/>
      </top>
      <bottom style="medium">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4659260841701"/>
      </top>
      <bottom/>
      <diagonal/>
    </border>
    <border>
      <left style="thin">
        <color theme="0" tint="-0.249977111117893"/>
      </left>
      <right style="thin">
        <color theme="0" tint="-0.249977111117893"/>
      </right>
      <top style="thin">
        <color theme="0" tint="-0.249977111117893"/>
      </top>
      <bottom/>
      <diagonal/>
    </border>
    <border>
      <left/>
      <right/>
      <top style="thin">
        <color theme="0" tint="-0.24994659260841701"/>
      </top>
      <bottom style="hair">
        <color theme="0" tint="-0.14999847407452621"/>
      </bottom>
      <diagonal/>
    </border>
    <border>
      <left/>
      <right style="thin">
        <color theme="0" tint="-0.249977111117893"/>
      </right>
      <top style="thin">
        <color theme="0" tint="-0.24994659260841701"/>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top style="thin">
        <color theme="0" tint="-0.24994659260841701"/>
      </top>
      <bottom style="medium">
        <color theme="0" tint="-0.249977111117893"/>
      </bottom>
      <diagonal/>
    </border>
    <border>
      <left/>
      <right/>
      <top/>
      <bottom style="thin">
        <color theme="0" tint="-0.249977111117893"/>
      </bottom>
      <diagonal/>
    </border>
    <border>
      <left/>
      <right/>
      <top style="medium">
        <color theme="0" tint="-0.249977111117893"/>
      </top>
      <bottom/>
      <diagonal/>
    </border>
    <border>
      <left/>
      <right/>
      <top style="thick">
        <color theme="0" tint="-0.24994659260841701"/>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rgb="FFBFBFBF"/>
      </top>
      <bottom/>
      <diagonal/>
    </border>
    <border>
      <left/>
      <right/>
      <top style="thin">
        <color rgb="FFBFBFBF"/>
      </top>
      <bottom style="thin">
        <color rgb="FFBFBFBF"/>
      </bottom>
      <diagonal/>
    </border>
    <border>
      <left/>
      <right/>
      <top/>
      <bottom style="thin">
        <color rgb="FFBFBFBF"/>
      </bottom>
      <diagonal/>
    </border>
    <border>
      <left/>
      <right/>
      <top style="thin">
        <color rgb="FFBFBFBF"/>
      </top>
      <bottom style="medium">
        <color rgb="FFBFBFBF"/>
      </bottom>
      <diagonal/>
    </border>
    <border>
      <left/>
      <right/>
      <top/>
      <bottom style="medium">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diagonal/>
    </border>
    <border>
      <left style="thin">
        <color rgb="FFBFBFBF"/>
      </left>
      <right style="thin">
        <color rgb="FFBFBFBF"/>
      </right>
      <top style="thin">
        <color rgb="FFBFBFBF"/>
      </top>
      <bottom/>
      <diagonal/>
    </border>
    <border>
      <left/>
      <right style="thin">
        <color theme="0" tint="-0.249977111117893"/>
      </right>
      <top style="thin">
        <color theme="0" tint="-0.24994659260841701"/>
      </top>
      <bottom/>
      <diagonal/>
    </border>
    <border>
      <left style="thin">
        <color theme="2" tint="-9.9978637043366805E-2"/>
      </left>
      <right style="thin">
        <color theme="2" tint="-9.9978637043366805E-2"/>
      </right>
      <top style="thin">
        <color theme="2" tint="-9.9978637043366805E-2"/>
      </top>
      <bottom/>
      <diagonal/>
    </border>
    <border>
      <left style="thin">
        <color theme="2" tint="-9.9978637043366805E-2"/>
      </left>
      <right style="thin">
        <color theme="2" tint="-9.9978637043366805E-2"/>
      </right>
      <top/>
      <bottom/>
      <diagonal/>
    </border>
    <border>
      <left style="thin">
        <color theme="2" tint="-9.9978637043366805E-2"/>
      </left>
      <right style="thin">
        <color theme="2" tint="-9.9978637043366805E-2"/>
      </right>
      <top/>
      <bottom style="medium">
        <color theme="0" tint="-0.14999847407452621"/>
      </bottom>
      <diagonal/>
    </border>
    <border>
      <left/>
      <right style="thin">
        <color theme="2" tint="-9.9978637043366805E-2"/>
      </right>
      <top/>
      <bottom/>
      <diagonal/>
    </border>
    <border>
      <left/>
      <right style="thin">
        <color theme="2" tint="-9.9978637043366805E-2"/>
      </right>
      <top style="thin">
        <color theme="0" tint="-0.24994659260841701"/>
      </top>
      <bottom style="medium">
        <color theme="0" tint="-0.14999847407452621"/>
      </bottom>
      <diagonal/>
    </border>
    <border>
      <left/>
      <right/>
      <top style="medium">
        <color theme="0" tint="-0.249977111117893"/>
      </top>
      <bottom style="medium">
        <color theme="0" tint="-0.249977111117893"/>
      </bottom>
      <diagonal/>
    </border>
    <border>
      <left/>
      <right/>
      <top style="thin">
        <color theme="0" tint="-0.24994659260841701"/>
      </top>
      <bottom style="medium">
        <color theme="2" tint="-0.249977111117893"/>
      </bottom>
      <diagonal/>
    </border>
    <border>
      <left/>
      <right/>
      <top style="thin">
        <color theme="0" tint="-0.249977111117893"/>
      </top>
      <bottom/>
      <diagonal/>
    </border>
    <border>
      <left style="thin">
        <color theme="0"/>
      </left>
      <right style="thin">
        <color theme="0"/>
      </right>
      <top style="thin">
        <color theme="0"/>
      </top>
      <bottom style="thin">
        <color theme="0"/>
      </bottom>
      <diagonal/>
    </border>
    <border>
      <left style="thin">
        <color theme="0" tint="-0.249977111117893"/>
      </left>
      <right style="thin">
        <color theme="0" tint="-0.249977111117893"/>
      </right>
      <top/>
      <bottom style="medium">
        <color theme="0" tint="-0.249977111117893"/>
      </bottom>
      <diagonal/>
    </border>
    <border>
      <left style="thin">
        <color theme="0" tint="-0.249977111117893"/>
      </left>
      <right/>
      <top style="thin">
        <color theme="0" tint="-0.24994659260841701"/>
      </top>
      <bottom/>
      <diagonal/>
    </border>
    <border>
      <left/>
      <right style="thin">
        <color rgb="FFBFBFBF"/>
      </right>
      <top style="thin">
        <color rgb="FFBFBFBF"/>
      </top>
      <bottom style="thin">
        <color rgb="FFBFBFBF"/>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medium">
        <color theme="0" tint="-0.14999847407452621"/>
      </bottom>
      <diagonal/>
    </border>
    <border>
      <left/>
      <right/>
      <top style="thin">
        <color theme="0" tint="-0.24994659260841701"/>
      </top>
      <bottom style="thin">
        <color theme="0" tint="-0.14999847407452621"/>
      </bottom>
      <diagonal/>
    </border>
    <border>
      <left/>
      <right/>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theme="0" tint="-0.249977111117893"/>
      </top>
      <bottom style="thin">
        <color theme="0" tint="-0.249977111117893"/>
      </bottom>
      <diagonal/>
    </border>
    <border>
      <left style="thin">
        <color theme="0" tint="-0.249977111117893"/>
      </left>
      <right/>
      <top/>
      <bottom style="thin">
        <color theme="0" tint="-0.24994659260841701"/>
      </bottom>
      <diagonal/>
    </border>
    <border>
      <left style="thin">
        <color theme="0" tint="-0.249977111117893"/>
      </left>
      <right/>
      <top style="thin">
        <color theme="0" tint="-0.249977111117893"/>
      </top>
      <bottom style="medium">
        <color theme="0" tint="-0.249977111117893"/>
      </bottom>
      <diagonal/>
    </border>
    <border>
      <left/>
      <right/>
      <top style="thin">
        <color theme="0" tint="-0.24994659260841701"/>
      </top>
      <bottom style="medium">
        <color theme="0" tint="-0.14999847407452621"/>
      </bottom>
      <diagonal/>
    </border>
    <border>
      <left style="thin">
        <color theme="0" tint="-0.249977111117893"/>
      </left>
      <right style="thin">
        <color theme="0" tint="-0.249977111117893"/>
      </right>
      <top style="thin">
        <color theme="0" tint="-0.249977111117893"/>
      </top>
      <bottom style="medium">
        <color theme="0" tint="-0.14999847407452621"/>
      </bottom>
      <diagonal/>
    </border>
    <border>
      <left/>
      <right style="thin">
        <color theme="0" tint="-0.249977111117893"/>
      </right>
      <top style="thin">
        <color theme="0" tint="-0.24994659260841701"/>
      </top>
      <bottom style="medium">
        <color theme="0" tint="-0.14999847407452621"/>
      </bottom>
      <diagonal/>
    </border>
    <border>
      <left style="thin">
        <color theme="0" tint="-0.249977111117893"/>
      </left>
      <right/>
      <top style="thin">
        <color theme="0" tint="-0.249977111117893"/>
      </top>
      <bottom style="medium">
        <color theme="0" tint="-0.14999847407452621"/>
      </bottom>
      <diagonal/>
    </border>
    <border>
      <left style="thin">
        <color theme="0" tint="-0.14999847407452621"/>
      </left>
      <right/>
      <top style="thin">
        <color theme="0" tint="-0.14999847407452621"/>
      </top>
      <bottom style="medium">
        <color theme="0" tint="-0.14999847407452621"/>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diagonal/>
    </border>
    <border>
      <left style="thin">
        <color rgb="FFBFBFBF"/>
      </left>
      <right/>
      <top style="thin">
        <color rgb="FFBFBFBF"/>
      </top>
      <bottom style="thin">
        <color rgb="FFBFBFBF"/>
      </bottom>
      <diagonal/>
    </border>
    <border>
      <left style="thin">
        <color rgb="FFBFBFBF"/>
      </left>
      <right/>
      <top/>
      <bottom style="thin">
        <color rgb="FFBFBFBF"/>
      </bottom>
      <diagonal/>
    </border>
    <border>
      <left/>
      <right/>
      <top style="thin">
        <color rgb="FFBFBFBF"/>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14999847407452621"/>
      </left>
      <right style="thin">
        <color theme="0" tint="-0.14999847407452621"/>
      </right>
      <top style="thin">
        <color theme="0" tint="-0.14999847407452621"/>
      </top>
      <bottom style="medium">
        <color theme="0" tint="-0.249977111117893"/>
      </bottom>
      <diagonal/>
    </border>
    <border>
      <left style="thin">
        <color theme="0" tint="-0.14999847407452621"/>
      </left>
      <right/>
      <top style="thin">
        <color theme="0" tint="-0.14999847407452621"/>
      </top>
      <bottom style="medium">
        <color theme="0" tint="-0.249977111117893"/>
      </bottom>
      <diagonal/>
    </border>
    <border>
      <left/>
      <right style="thin">
        <color theme="0" tint="-0.249977111117893"/>
      </right>
      <top/>
      <bottom style="medium">
        <color theme="0" tint="-0.249977111117893"/>
      </bottom>
      <diagonal/>
    </border>
    <border>
      <left/>
      <right style="thin">
        <color theme="0" tint="-0.14999847407452621"/>
      </right>
      <top style="thin">
        <color theme="0" tint="-0.14999847407452621"/>
      </top>
      <bottom style="medium">
        <color theme="0" tint="-0.14999847407452621"/>
      </bottom>
      <diagonal/>
    </border>
    <border>
      <left/>
      <right style="thin">
        <color rgb="FFBFBFBF"/>
      </right>
      <top/>
      <bottom style="thin">
        <color rgb="FFBFBFBF"/>
      </bottom>
      <diagonal/>
    </border>
    <border>
      <left/>
      <right style="thin">
        <color rgb="FFBFBFBF"/>
      </right>
      <top style="thin">
        <color rgb="FFBFBFBF"/>
      </top>
      <bottom/>
      <diagonal/>
    </border>
    <border>
      <left/>
      <right style="thin">
        <color rgb="FFBFBFBF"/>
      </right>
      <top/>
      <bottom/>
      <diagonal/>
    </border>
    <border>
      <left/>
      <right style="thin">
        <color rgb="FFBFBFBF"/>
      </right>
      <top style="thin">
        <color theme="0" tint="-0.249977111117893"/>
      </top>
      <bottom style="thin">
        <color theme="0" tint="-0.249977111117893"/>
      </bottom>
      <diagonal/>
    </border>
    <border>
      <left/>
      <right style="thin">
        <color rgb="FFBFBFBF"/>
      </right>
      <top style="thin">
        <color theme="0" tint="-0.249977111117893"/>
      </top>
      <bottom style="medium">
        <color theme="0" tint="-0.249977111117893"/>
      </bottom>
      <diagonal/>
    </border>
    <border>
      <left style="thin">
        <color rgb="FFBFBFBF"/>
      </left>
      <right style="thin">
        <color rgb="FFBFBFBF"/>
      </right>
      <top style="thin">
        <color theme="0" tint="-0.249977111117893"/>
      </top>
      <bottom style="medium">
        <color theme="0" tint="-0.249977111117893"/>
      </bottom>
      <diagonal/>
    </border>
  </borders>
  <cellStyleXfs count="82">
    <xf numFmtId="0" fontId="0" fillId="2" borderId="0">
      <alignment vertical="top" wrapText="1"/>
    </xf>
    <xf numFmtId="168" fontId="29" fillId="3" borderId="0">
      <alignment horizontal="left" vertical="top" wrapText="1"/>
    </xf>
    <xf numFmtId="2" fontId="30" fillId="2" borderId="0">
      <alignment vertical="top" wrapText="1"/>
    </xf>
    <xf numFmtId="2" fontId="31" fillId="2" borderId="0" applyFill="0" applyBorder="0" applyAlignment="0" applyProtection="0"/>
    <xf numFmtId="165" fontId="9" fillId="0" borderId="0" applyFont="0" applyFill="0" applyBorder="0" applyAlignment="0" applyProtection="0"/>
    <xf numFmtId="164"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2" fillId="0" borderId="0">
      <alignment horizontal="right"/>
    </xf>
    <xf numFmtId="0" fontId="33" fillId="4" borderId="3">
      <alignment horizontal="right" vertical="top" wrapText="1"/>
    </xf>
    <xf numFmtId="0" fontId="33" fillId="4" borderId="4">
      <alignment horizontal="right" vertical="top" wrapText="1"/>
    </xf>
    <xf numFmtId="0" fontId="29" fillId="3" borderId="3">
      <alignment horizontal="right" vertical="top" wrapText="1"/>
    </xf>
    <xf numFmtId="3" fontId="29" fillId="3" borderId="5">
      <alignment horizontal="right" vertical="top" wrapText="1"/>
    </xf>
    <xf numFmtId="0" fontId="34" fillId="2" borderId="6">
      <alignment vertical="top" wrapText="1"/>
    </xf>
    <xf numFmtId="0" fontId="35" fillId="5" borderId="0">
      <alignment horizontal="center"/>
    </xf>
    <xf numFmtId="0" fontId="36" fillId="2" borderId="7" applyNumberFormat="0" applyProtection="0">
      <alignment horizontal="center"/>
    </xf>
    <xf numFmtId="0" fontId="36" fillId="2" borderId="7" applyNumberFormat="0" applyFill="0" applyBorder="0" applyProtection="0">
      <alignment horizontal="left"/>
    </xf>
    <xf numFmtId="0" fontId="37" fillId="2" borderId="0">
      <alignment vertical="top" wrapText="1"/>
    </xf>
    <xf numFmtId="0" fontId="38" fillId="2" borderId="0">
      <alignment vertical="top" wrapText="1"/>
    </xf>
    <xf numFmtId="0" fontId="39" fillId="2" borderId="0">
      <alignment vertical="top" wrapText="1"/>
    </xf>
    <xf numFmtId="0" fontId="40" fillId="2" borderId="0">
      <alignment vertical="center"/>
    </xf>
    <xf numFmtId="0" fontId="8" fillId="0" borderId="0"/>
    <xf numFmtId="0" fontId="7" fillId="0" borderId="1"/>
    <xf numFmtId="0" fontId="7" fillId="0" borderId="1">
      <alignment horizontal="right"/>
    </xf>
    <xf numFmtId="0" fontId="9" fillId="0" borderId="0"/>
    <xf numFmtId="0" fontId="21" fillId="0" borderId="0"/>
    <xf numFmtId="0" fontId="9" fillId="0" borderId="0" applyProtection="0"/>
    <xf numFmtId="0" fontId="27" fillId="2" borderId="0">
      <alignment vertical="top" wrapText="1"/>
    </xf>
    <xf numFmtId="0" fontId="28" fillId="0" borderId="0"/>
    <xf numFmtId="9" fontId="28" fillId="0" borderId="0" applyFont="0" applyFill="0" applyBorder="0" applyAlignment="0" applyProtection="0"/>
    <xf numFmtId="9" fontId="21" fillId="0" borderId="0" applyFont="0" applyFill="0" applyBorder="0" applyAlignment="0" applyProtection="0"/>
    <xf numFmtId="168" fontId="29" fillId="3" borderId="3">
      <alignment vertical="top" wrapText="1"/>
    </xf>
    <xf numFmtId="0" fontId="29" fillId="3" borderId="4">
      <alignment vertical="top" wrapText="1"/>
    </xf>
    <xf numFmtId="0" fontId="41" fillId="4" borderId="3">
      <alignment vertical="top" wrapText="1"/>
    </xf>
    <xf numFmtId="0" fontId="41" fillId="4" borderId="4">
      <alignment vertical="top" wrapText="1"/>
    </xf>
    <xf numFmtId="0" fontId="42" fillId="6" borderId="8">
      <alignment horizontal="center" vertical="top" wrapText="1"/>
    </xf>
    <xf numFmtId="0" fontId="43" fillId="2" borderId="0" applyNumberFormat="0">
      <alignment horizontal="left"/>
    </xf>
    <xf numFmtId="0" fontId="29" fillId="3" borderId="4">
      <alignment vertical="top" wrapText="1"/>
    </xf>
    <xf numFmtId="0" fontId="44" fillId="3" borderId="4">
      <alignment vertical="top" wrapText="1"/>
    </xf>
    <xf numFmtId="0" fontId="35" fillId="7" borderId="0" applyNumberFormat="0">
      <alignment vertical="top" wrapText="1"/>
    </xf>
    <xf numFmtId="0" fontId="42" fillId="5" borderId="0" applyProtection="0">
      <alignment horizontal="left"/>
    </xf>
    <xf numFmtId="0" fontId="45" fillId="5" borderId="0" applyProtection="0">
      <alignment horizontal="right"/>
    </xf>
    <xf numFmtId="0" fontId="42" fillId="5" borderId="0" applyProtection="0">
      <alignment horizontal="right"/>
    </xf>
    <xf numFmtId="0" fontId="46" fillId="2" borderId="0" applyProtection="0">
      <alignment vertical="top"/>
    </xf>
    <xf numFmtId="167" fontId="29" fillId="8" borderId="7" applyNumberFormat="0" applyAlignment="0" applyProtection="0">
      <alignment horizontal="right"/>
    </xf>
    <xf numFmtId="1" fontId="44" fillId="9" borderId="7" applyNumberFormat="0" applyProtection="0">
      <alignment horizontal="right"/>
    </xf>
    <xf numFmtId="3" fontId="44" fillId="8" borderId="7" applyProtection="0">
      <alignment horizontal="right"/>
    </xf>
    <xf numFmtId="2" fontId="44" fillId="2" borderId="9" applyNumberFormat="0">
      <alignment horizontal="right"/>
    </xf>
    <xf numFmtId="2" fontId="44" fillId="9" borderId="9" applyNumberFormat="0">
      <alignment horizontal="right"/>
    </xf>
    <xf numFmtId="2" fontId="29" fillId="2" borderId="9" applyNumberFormat="0">
      <alignment horizontal="right"/>
    </xf>
    <xf numFmtId="2" fontId="27" fillId="2" borderId="9" applyNumberFormat="0" applyFon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xf numFmtId="168" fontId="29" fillId="3" borderId="4">
      <alignment vertical="top" wrapText="1"/>
    </xf>
    <xf numFmtId="0" fontId="29" fillId="2" borderId="7" applyNumberFormat="0"/>
    <xf numFmtId="0" fontId="49" fillId="2" borderId="7"/>
    <xf numFmtId="2" fontId="29" fillId="2" borderId="9" applyNumberFormat="0"/>
    <xf numFmtId="2" fontId="49" fillId="2" borderId="9"/>
    <xf numFmtId="0" fontId="27" fillId="9" borderId="2" applyProtection="0">
      <alignment vertical="top" wrapText="1"/>
    </xf>
    <xf numFmtId="0" fontId="27" fillId="9" borderId="10" applyProtection="0">
      <alignment vertical="top" wrapText="1"/>
    </xf>
    <xf numFmtId="0" fontId="109" fillId="0" borderId="50" applyNumberFormat="0" applyFill="0" applyAlignment="0" applyProtection="0"/>
    <xf numFmtId="0" fontId="110" fillId="0" borderId="51" applyNumberFormat="0" applyFill="0" applyAlignment="0" applyProtection="0"/>
    <xf numFmtId="0" fontId="111" fillId="0" borderId="52" applyNumberFormat="0" applyFill="0" applyAlignment="0" applyProtection="0"/>
    <xf numFmtId="0" fontId="111" fillId="0" borderId="0" applyNumberFormat="0" applyFill="0" applyBorder="0" applyAlignment="0" applyProtection="0"/>
    <xf numFmtId="0" fontId="112" fillId="20" borderId="0" applyNumberFormat="0" applyBorder="0" applyAlignment="0" applyProtection="0"/>
    <xf numFmtId="0" fontId="113" fillId="21" borderId="0" applyNumberFormat="0" applyBorder="0" applyAlignment="0" applyProtection="0"/>
    <xf numFmtId="0" fontId="114" fillId="22" borderId="53" applyNumberFormat="0" applyAlignment="0" applyProtection="0"/>
    <xf numFmtId="0" fontId="115" fillId="23" borderId="54" applyNumberFormat="0" applyAlignment="0" applyProtection="0"/>
    <xf numFmtId="0" fontId="116" fillId="23" borderId="53" applyNumberFormat="0" applyAlignment="0" applyProtection="0"/>
    <xf numFmtId="0" fontId="117" fillId="0" borderId="55" applyNumberFormat="0" applyFill="0" applyAlignment="0" applyProtection="0"/>
    <xf numFmtId="0" fontId="118" fillId="24" borderId="56" applyNumberFormat="0" applyAlignment="0" applyProtection="0"/>
    <xf numFmtId="0" fontId="119" fillId="0" borderId="0" applyNumberFormat="0" applyFill="0" applyBorder="0" applyAlignment="0" applyProtection="0"/>
    <xf numFmtId="0" fontId="27" fillId="25" borderId="57" applyNumberFormat="0" applyFont="0" applyAlignment="0" applyProtection="0"/>
    <xf numFmtId="0" fontId="120" fillId="0" borderId="0" applyNumberFormat="0" applyFill="0" applyBorder="0" applyAlignment="0" applyProtection="0"/>
    <xf numFmtId="0" fontId="121" fillId="0" borderId="58" applyNumberFormat="0" applyFill="0" applyAlignment="0" applyProtection="0"/>
    <xf numFmtId="0" fontId="28" fillId="26" borderId="0" applyNumberFormat="0" applyBorder="0" applyAlignment="0" applyProtection="0"/>
  </cellStyleXfs>
  <cellXfs count="1370">
    <xf numFmtId="0" fontId="0" fillId="2" borderId="0" xfId="0">
      <alignment vertical="top" wrapText="1"/>
    </xf>
    <xf numFmtId="0" fontId="1" fillId="2" borderId="0" xfId="0" applyFont="1">
      <alignment vertical="top" wrapText="1"/>
    </xf>
    <xf numFmtId="0" fontId="50" fillId="2" borderId="0" xfId="0" applyFont="1" applyAlignment="1">
      <alignment vertical="center"/>
    </xf>
    <xf numFmtId="0" fontId="1" fillId="2" borderId="0" xfId="0" applyFont="1" applyAlignment="1">
      <alignment vertical="center"/>
    </xf>
    <xf numFmtId="0" fontId="2" fillId="2" borderId="0" xfId="60" applyFont="1" applyBorder="1" applyAlignment="1">
      <alignment vertical="center"/>
    </xf>
    <xf numFmtId="0" fontId="29" fillId="2" borderId="7" xfId="60"/>
    <xf numFmtId="0" fontId="46" fillId="2" borderId="0" xfId="48" applyAlignment="1">
      <alignment horizontal="right"/>
    </xf>
    <xf numFmtId="0" fontId="46" fillId="2" borderId="0" xfId="48">
      <alignment vertical="top"/>
    </xf>
    <xf numFmtId="0" fontId="46" fillId="2" borderId="0" xfId="48" applyAlignment="1">
      <alignment horizontal="left" vertical="center"/>
    </xf>
    <xf numFmtId="0" fontId="46" fillId="2" borderId="0" xfId="48" applyAlignment="1">
      <alignment vertical="center"/>
    </xf>
    <xf numFmtId="0" fontId="46" fillId="2" borderId="0" xfId="48" applyAlignment="1">
      <alignment horizontal="right" vertical="center"/>
    </xf>
    <xf numFmtId="0" fontId="34" fillId="2" borderId="6" xfId="18">
      <alignment vertical="top" wrapText="1"/>
    </xf>
    <xf numFmtId="0" fontId="47" fillId="2" borderId="0" xfId="56" applyFill="1" applyAlignment="1">
      <alignment vertical="center"/>
    </xf>
    <xf numFmtId="0" fontId="42" fillId="5" borderId="0" xfId="45">
      <alignment horizontal="left"/>
    </xf>
    <xf numFmtId="0" fontId="42" fillId="5" borderId="0" xfId="47" applyAlignment="1"/>
    <xf numFmtId="0" fontId="29" fillId="2" borderId="11" xfId="60" applyBorder="1"/>
    <xf numFmtId="49" fontId="0" fillId="2" borderId="11" xfId="0" applyNumberFormat="1" applyBorder="1" applyAlignment="1">
      <alignment horizontal="left"/>
    </xf>
    <xf numFmtId="0" fontId="42" fillId="5" borderId="0" xfId="47" applyAlignment="1">
      <alignment horizontal="right" wrapText="1"/>
    </xf>
    <xf numFmtId="0" fontId="47" fillId="2" borderId="0" xfId="56" applyFill="1" applyAlignment="1">
      <alignment vertical="top"/>
    </xf>
    <xf numFmtId="0" fontId="47" fillId="2" borderId="0" xfId="56" applyFill="1" applyBorder="1" applyAlignment="1">
      <alignment vertical="top"/>
    </xf>
    <xf numFmtId="0" fontId="51" fillId="2" borderId="0" xfId="48" applyFont="1" applyAlignment="1">
      <alignment horizontal="left" vertical="top" wrapText="1"/>
    </xf>
    <xf numFmtId="0" fontId="52" fillId="2" borderId="0" xfId="48" applyFont="1" applyAlignment="1">
      <alignment vertical="top" wrapText="1"/>
    </xf>
    <xf numFmtId="0" fontId="53" fillId="2" borderId="0" xfId="0" applyFont="1" applyAlignment="1">
      <alignment horizontal="left" vertical="top" wrapText="1"/>
    </xf>
    <xf numFmtId="49" fontId="0" fillId="2" borderId="11" xfId="0" applyNumberFormat="1" applyBorder="1">
      <alignment vertical="top" wrapText="1"/>
    </xf>
    <xf numFmtId="2" fontId="44" fillId="2" borderId="0" xfId="52" applyBorder="1">
      <alignment horizontal="right"/>
    </xf>
    <xf numFmtId="165" fontId="27" fillId="2" borderId="0" xfId="4" applyFont="1" applyFill="1" applyAlignment="1">
      <alignment vertical="top" wrapText="1"/>
    </xf>
    <xf numFmtId="0" fontId="0" fillId="2" borderId="0" xfId="0" applyAlignment="1">
      <alignment vertical="top"/>
    </xf>
    <xf numFmtId="49" fontId="29" fillId="2" borderId="7" xfId="60" applyNumberFormat="1"/>
    <xf numFmtId="0" fontId="29" fillId="2" borderId="7" xfId="60" applyNumberFormat="1"/>
    <xf numFmtId="0" fontId="54" fillId="3" borderId="0" xfId="0" applyFont="1" applyFill="1">
      <alignment vertical="top" wrapText="1"/>
    </xf>
    <xf numFmtId="0" fontId="46" fillId="2" borderId="0" xfId="48" applyAlignment="1">
      <alignment horizontal="right" vertical="center" wrapText="1"/>
    </xf>
    <xf numFmtId="2" fontId="55" fillId="2" borderId="0" xfId="63" applyFont="1" applyBorder="1"/>
    <xf numFmtId="0" fontId="56" fillId="2" borderId="0" xfId="0" applyFont="1">
      <alignment vertical="top" wrapText="1"/>
    </xf>
    <xf numFmtId="0" fontId="57" fillId="10" borderId="0" xfId="48" applyFont="1" applyFill="1" applyAlignment="1">
      <alignment vertical="top" wrapText="1"/>
    </xf>
    <xf numFmtId="0" fontId="47" fillId="2" borderId="0" xfId="56" applyFill="1" applyAlignment="1">
      <alignment horizontal="left" vertical="center"/>
    </xf>
    <xf numFmtId="0" fontId="57" fillId="10" borderId="0" xfId="48" applyFont="1" applyFill="1">
      <alignment vertical="top"/>
    </xf>
    <xf numFmtId="0" fontId="58" fillId="2" borderId="0" xfId="0" applyFont="1">
      <alignment vertical="top" wrapText="1"/>
    </xf>
    <xf numFmtId="0" fontId="59" fillId="10" borderId="0" xfId="13" applyFont="1" applyFill="1" applyAlignment="1">
      <alignment horizontal="right" vertical="center"/>
    </xf>
    <xf numFmtId="0" fontId="27" fillId="2" borderId="0" xfId="48" applyFont="1" applyAlignment="1">
      <alignment vertical="top" wrapText="1"/>
    </xf>
    <xf numFmtId="0" fontId="38" fillId="2" borderId="0" xfId="0" applyFont="1">
      <alignment vertical="top" wrapText="1"/>
    </xf>
    <xf numFmtId="0" fontId="60" fillId="2" borderId="0" xfId="0" applyFont="1">
      <alignment vertical="top" wrapText="1"/>
    </xf>
    <xf numFmtId="0" fontId="35" fillId="7" borderId="0" xfId="0" applyFont="1" applyFill="1">
      <alignment vertical="top" wrapText="1"/>
    </xf>
    <xf numFmtId="0" fontId="0" fillId="2" borderId="0" xfId="0" applyAlignment="1">
      <alignment horizontal="left" vertical="top" wrapText="1"/>
    </xf>
    <xf numFmtId="0" fontId="29" fillId="3" borderId="3" xfId="0" applyFont="1" applyFill="1" applyBorder="1">
      <alignment vertical="top" wrapText="1"/>
    </xf>
    <xf numFmtId="0" fontId="41" fillId="4" borderId="3" xfId="0" applyFont="1" applyFill="1" applyBorder="1">
      <alignment vertical="top" wrapText="1"/>
    </xf>
    <xf numFmtId="0" fontId="29" fillId="3" borderId="12" xfId="0" applyFont="1" applyFill="1" applyBorder="1">
      <alignment vertical="top" wrapText="1"/>
    </xf>
    <xf numFmtId="0" fontId="41" fillId="4" borderId="12" xfId="0" applyFont="1" applyFill="1" applyBorder="1">
      <alignment vertical="top" wrapText="1"/>
    </xf>
    <xf numFmtId="0" fontId="61" fillId="2" borderId="0" xfId="56" applyFont="1" applyFill="1" applyAlignment="1">
      <alignment vertical="center"/>
    </xf>
    <xf numFmtId="0" fontId="32" fillId="2" borderId="0" xfId="13" applyFill="1" applyAlignment="1">
      <alignment horizontal="right" vertical="center"/>
    </xf>
    <xf numFmtId="0" fontId="35" fillId="7" borderId="0" xfId="44">
      <alignment vertical="top" wrapText="1"/>
    </xf>
    <xf numFmtId="49" fontId="35" fillId="7" borderId="0" xfId="44" applyNumberFormat="1">
      <alignment vertical="top" wrapText="1"/>
    </xf>
    <xf numFmtId="168" fontId="29" fillId="3" borderId="3" xfId="36">
      <alignment vertical="top" wrapText="1"/>
    </xf>
    <xf numFmtId="0" fontId="41" fillId="4" borderId="3" xfId="38">
      <alignment vertical="top" wrapText="1"/>
    </xf>
    <xf numFmtId="168" fontId="29" fillId="3" borderId="12" xfId="36" applyBorder="1">
      <alignment vertical="top" wrapText="1"/>
    </xf>
    <xf numFmtId="0" fontId="41" fillId="4" borderId="12" xfId="38" applyBorder="1">
      <alignment vertical="top" wrapText="1"/>
    </xf>
    <xf numFmtId="0" fontId="43" fillId="2" borderId="0" xfId="41">
      <alignment horizontal="left"/>
    </xf>
    <xf numFmtId="0" fontId="62" fillId="11" borderId="0" xfId="0" applyFont="1" applyFill="1" applyAlignment="1">
      <alignment horizontal="left"/>
    </xf>
    <xf numFmtId="0" fontId="33" fillId="4" borderId="3" xfId="14">
      <alignment horizontal="right" vertical="top" wrapText="1"/>
    </xf>
    <xf numFmtId="168" fontId="29" fillId="3" borderId="5" xfId="36" applyBorder="1">
      <alignment vertical="top" wrapText="1"/>
    </xf>
    <xf numFmtId="0" fontId="42" fillId="6" borderId="8" xfId="40">
      <alignment horizontal="center" vertical="top" wrapText="1"/>
    </xf>
    <xf numFmtId="168" fontId="29" fillId="3" borderId="3" xfId="16" applyNumberFormat="1">
      <alignment horizontal="right" vertical="top" wrapText="1"/>
    </xf>
    <xf numFmtId="0" fontId="29" fillId="3" borderId="3" xfId="16">
      <alignment horizontal="right" vertical="top" wrapText="1"/>
    </xf>
    <xf numFmtId="168" fontId="44" fillId="3" borderId="5" xfId="59" applyFont="1" applyBorder="1">
      <alignment vertical="top" wrapText="1"/>
    </xf>
    <xf numFmtId="0" fontId="35" fillId="7" borderId="0" xfId="44" applyAlignment="1">
      <alignment horizontal="right" vertical="top" wrapText="1"/>
    </xf>
    <xf numFmtId="168" fontId="29" fillId="3" borderId="0" xfId="59" applyBorder="1">
      <alignment vertical="top" wrapText="1"/>
    </xf>
    <xf numFmtId="168" fontId="44" fillId="3" borderId="0" xfId="59" applyFont="1" applyBorder="1">
      <alignment vertical="top" wrapText="1"/>
    </xf>
    <xf numFmtId="0" fontId="35" fillId="7" borderId="0" xfId="44" applyAlignment="1">
      <alignment horizontal="right" wrapText="1"/>
    </xf>
    <xf numFmtId="168" fontId="43" fillId="2" borderId="0" xfId="41" applyNumberFormat="1">
      <alignment horizontal="left"/>
    </xf>
    <xf numFmtId="0" fontId="44" fillId="3" borderId="4" xfId="43">
      <alignment vertical="top" wrapText="1"/>
    </xf>
    <xf numFmtId="0" fontId="33" fillId="2" borderId="3" xfId="14" applyFill="1">
      <alignment horizontal="right" vertical="top" wrapText="1"/>
    </xf>
    <xf numFmtId="0" fontId="35" fillId="11" borderId="0" xfId="44" applyFill="1" applyAlignment="1">
      <alignment horizontal="right" vertical="center" wrapText="1"/>
    </xf>
    <xf numFmtId="168" fontId="0" fillId="2" borderId="0" xfId="0" applyNumberFormat="1">
      <alignment vertical="top" wrapText="1"/>
    </xf>
    <xf numFmtId="168" fontId="44" fillId="3" borderId="3" xfId="36" applyFont="1">
      <alignment vertical="top" wrapText="1"/>
    </xf>
    <xf numFmtId="168" fontId="29" fillId="11" borderId="0" xfId="36" applyFill="1" applyBorder="1">
      <alignment vertical="top" wrapText="1"/>
    </xf>
    <xf numFmtId="168" fontId="33" fillId="2" borderId="0" xfId="14" applyNumberFormat="1" applyFill="1" applyBorder="1">
      <alignment horizontal="right" vertical="top" wrapText="1"/>
    </xf>
    <xf numFmtId="168" fontId="29" fillId="11" borderId="0" xfId="16" applyNumberFormat="1" applyFill="1" applyBorder="1">
      <alignment horizontal="right" vertical="top" wrapText="1"/>
    </xf>
    <xf numFmtId="168" fontId="44" fillId="11" borderId="0" xfId="59" applyFont="1" applyFill="1" applyBorder="1">
      <alignment vertical="top" wrapText="1"/>
    </xf>
    <xf numFmtId="168" fontId="33" fillId="2" borderId="0" xfId="15" applyNumberFormat="1" applyFill="1" applyBorder="1">
      <alignment horizontal="right" vertical="top" wrapText="1"/>
    </xf>
    <xf numFmtId="168" fontId="29" fillId="11" borderId="0" xfId="59" applyFill="1" applyBorder="1">
      <alignment vertical="top" wrapText="1"/>
    </xf>
    <xf numFmtId="168" fontId="41" fillId="2" borderId="0" xfId="38" applyNumberFormat="1" applyFill="1" applyBorder="1">
      <alignment vertical="top" wrapText="1"/>
    </xf>
    <xf numFmtId="168" fontId="44" fillId="11" borderId="0" xfId="36" applyFont="1" applyFill="1" applyBorder="1">
      <alignment vertical="top" wrapText="1"/>
    </xf>
    <xf numFmtId="3" fontId="29" fillId="3" borderId="3" xfId="16" applyNumberFormat="1">
      <alignment horizontal="right" vertical="top" wrapText="1"/>
    </xf>
    <xf numFmtId="168" fontId="35" fillId="7" borderId="0" xfId="44" applyNumberFormat="1">
      <alignment vertical="top" wrapText="1"/>
    </xf>
    <xf numFmtId="168" fontId="35" fillId="7" borderId="0" xfId="44" applyNumberFormat="1" applyAlignment="1">
      <alignment horizontal="right" wrapText="1"/>
    </xf>
    <xf numFmtId="1" fontId="29" fillId="3" borderId="3" xfId="16" applyNumberFormat="1">
      <alignment horizontal="right" vertical="top" wrapText="1"/>
    </xf>
    <xf numFmtId="0" fontId="47" fillId="2" borderId="0" xfId="56" applyFill="1" applyBorder="1" applyAlignment="1">
      <alignment vertical="top" wrapText="1"/>
    </xf>
    <xf numFmtId="0" fontId="49" fillId="2" borderId="0" xfId="0" applyFont="1">
      <alignment vertical="top" wrapText="1"/>
    </xf>
    <xf numFmtId="167" fontId="43" fillId="2" borderId="0" xfId="41" applyNumberFormat="1">
      <alignment horizontal="left"/>
    </xf>
    <xf numFmtId="0" fontId="35" fillId="7" borderId="0" xfId="44" applyAlignment="1">
      <alignment horizontal="center" vertical="top" wrapText="1"/>
    </xf>
    <xf numFmtId="1" fontId="43" fillId="2" borderId="0" xfId="41" applyNumberFormat="1" applyAlignment="1">
      <alignment horizontal="center"/>
    </xf>
    <xf numFmtId="1" fontId="29" fillId="3" borderId="3" xfId="36" applyNumberFormat="1" applyAlignment="1">
      <alignment horizontal="center" vertical="top" wrapText="1"/>
    </xf>
    <xf numFmtId="49" fontId="35" fillId="7" borderId="0" xfId="44" applyNumberFormat="1" applyAlignment="1">
      <alignment horizontal="right" wrapText="1"/>
    </xf>
    <xf numFmtId="0" fontId="29" fillId="3" borderId="4" xfId="59" applyNumberFormat="1">
      <alignment vertical="top" wrapText="1"/>
    </xf>
    <xf numFmtId="0" fontId="33" fillId="4" borderId="3" xfId="14" applyAlignment="1">
      <alignment vertical="top" wrapText="1"/>
    </xf>
    <xf numFmtId="0" fontId="33" fillId="4" borderId="4" xfId="15" applyAlignment="1">
      <alignment vertical="top" wrapText="1"/>
    </xf>
    <xf numFmtId="0" fontId="29" fillId="3" borderId="3" xfId="16" applyAlignment="1">
      <alignment vertical="top" wrapText="1"/>
    </xf>
    <xf numFmtId="168" fontId="63" fillId="3" borderId="4" xfId="59" applyFont="1">
      <alignment vertical="top" wrapText="1"/>
    </xf>
    <xf numFmtId="1" fontId="63" fillId="3" borderId="4" xfId="59" applyNumberFormat="1" applyFont="1">
      <alignment vertical="top" wrapText="1"/>
    </xf>
    <xf numFmtId="1" fontId="63" fillId="3" borderId="4" xfId="59" applyNumberFormat="1" applyFont="1" applyAlignment="1">
      <alignment horizontal="right" vertical="top" wrapText="1"/>
    </xf>
    <xf numFmtId="168" fontId="29" fillId="12" borderId="3" xfId="16" applyNumberFormat="1" applyFill="1">
      <alignment horizontal="right" vertical="top" wrapText="1"/>
    </xf>
    <xf numFmtId="0" fontId="34" fillId="2" borderId="0" xfId="18" applyBorder="1">
      <alignment vertical="top" wrapText="1"/>
    </xf>
    <xf numFmtId="0" fontId="64" fillId="2" borderId="0" xfId="0" applyFont="1" applyAlignment="1">
      <alignment horizontal="center" vertical="top" wrapText="1"/>
    </xf>
    <xf numFmtId="0" fontId="42" fillId="6" borderId="8" xfId="40" applyAlignment="1">
      <alignment horizontal="right" vertical="top" wrapText="1"/>
    </xf>
    <xf numFmtId="0" fontId="0" fillId="0" borderId="0" xfId="0" applyFill="1">
      <alignment vertical="top" wrapText="1"/>
    </xf>
    <xf numFmtId="168" fontId="29" fillId="3" borderId="0" xfId="36" applyBorder="1">
      <alignment vertical="top" wrapText="1"/>
    </xf>
    <xf numFmtId="0" fontId="65" fillId="2" borderId="0" xfId="56" applyFont="1" applyFill="1" applyBorder="1" applyAlignment="1">
      <alignment vertical="top"/>
    </xf>
    <xf numFmtId="168" fontId="44" fillId="3" borderId="3" xfId="36" applyFont="1" applyAlignment="1">
      <alignment horizontal="left" vertical="top" wrapText="1"/>
    </xf>
    <xf numFmtId="168" fontId="44" fillId="3" borderId="13" xfId="36" applyFont="1" applyBorder="1" applyAlignment="1">
      <alignment horizontal="left" vertical="top" wrapText="1"/>
    </xf>
    <xf numFmtId="168" fontId="29" fillId="3" borderId="0" xfId="36" applyBorder="1" applyAlignment="1">
      <alignment horizontal="left" vertical="top" wrapText="1"/>
    </xf>
    <xf numFmtId="168" fontId="29" fillId="3" borderId="0" xfId="1">
      <alignment horizontal="left" vertical="top" wrapText="1"/>
    </xf>
    <xf numFmtId="0" fontId="37" fillId="2" borderId="0" xfId="22">
      <alignment vertical="top" wrapText="1"/>
    </xf>
    <xf numFmtId="0" fontId="32" fillId="0" borderId="0" xfId="13" applyAlignment="1">
      <alignment horizontal="right" vertical="center"/>
    </xf>
    <xf numFmtId="0" fontId="38" fillId="2" borderId="0" xfId="23">
      <alignment vertical="top" wrapText="1"/>
    </xf>
    <xf numFmtId="0" fontId="39" fillId="2" borderId="0" xfId="24">
      <alignment vertical="top" wrapText="1"/>
    </xf>
    <xf numFmtId="0" fontId="66" fillId="2" borderId="0" xfId="0" applyFont="1">
      <alignment vertical="top" wrapText="1"/>
    </xf>
    <xf numFmtId="0" fontId="40" fillId="2" borderId="0" xfId="25">
      <alignment vertical="center"/>
    </xf>
    <xf numFmtId="168" fontId="29" fillId="0" borderId="3" xfId="36" applyFill="1">
      <alignment vertical="top" wrapText="1"/>
    </xf>
    <xf numFmtId="168" fontId="35" fillId="7" borderId="0" xfId="44" applyNumberFormat="1" applyAlignment="1">
      <alignment wrapText="1"/>
    </xf>
    <xf numFmtId="0" fontId="35" fillId="7" borderId="0" xfId="0" applyFont="1" applyFill="1" applyAlignment="1">
      <alignment wrapText="1"/>
    </xf>
    <xf numFmtId="2" fontId="31" fillId="2" borderId="0" xfId="3" applyBorder="1" applyAlignment="1">
      <alignment vertical="top" wrapText="1"/>
    </xf>
    <xf numFmtId="0" fontId="29" fillId="3" borderId="4" xfId="37">
      <alignment vertical="top" wrapText="1"/>
    </xf>
    <xf numFmtId="2" fontId="30" fillId="2" borderId="0" xfId="2">
      <alignment vertical="top" wrapText="1"/>
    </xf>
    <xf numFmtId="0" fontId="29" fillId="3" borderId="4" xfId="42">
      <alignment vertical="top" wrapText="1"/>
    </xf>
    <xf numFmtId="0" fontId="67" fillId="2" borderId="0" xfId="0" applyFont="1" applyAlignment="1">
      <alignment horizontal="center" vertical="center" wrapText="1"/>
    </xf>
    <xf numFmtId="168" fontId="66" fillId="3" borderId="0" xfId="1" applyFont="1">
      <alignment horizontal="left" vertical="top" wrapText="1"/>
    </xf>
    <xf numFmtId="0" fontId="68" fillId="2" borderId="0" xfId="0" applyFont="1" applyAlignment="1">
      <alignment horizontal="center" vertical="center" wrapText="1"/>
    </xf>
    <xf numFmtId="0" fontId="69" fillId="4" borderId="4" xfId="15" applyFont="1">
      <alignment horizontal="right" vertical="top" wrapText="1"/>
    </xf>
    <xf numFmtId="168" fontId="66" fillId="3" borderId="4" xfId="59" applyFont="1" applyAlignment="1">
      <alignment horizontal="right" vertical="top" wrapText="1"/>
    </xf>
    <xf numFmtId="0" fontId="0" fillId="2" borderId="0" xfId="0" applyAlignment="1">
      <alignment vertical="center" wrapText="1"/>
    </xf>
    <xf numFmtId="0" fontId="0" fillId="2" borderId="0" xfId="0" applyAlignment="1">
      <alignment horizontal="center" vertical="center" wrapText="1"/>
    </xf>
    <xf numFmtId="0" fontId="51" fillId="2" borderId="0" xfId="48" applyFont="1" applyAlignment="1">
      <alignment horizontal="center" vertical="top" wrapText="1"/>
    </xf>
    <xf numFmtId="0" fontId="35" fillId="0" borderId="0" xfId="44" applyFill="1">
      <alignment vertical="top" wrapText="1"/>
    </xf>
    <xf numFmtId="0" fontId="0" fillId="0" borderId="0" xfId="0" applyFill="1" applyAlignment="1">
      <alignment vertical="top"/>
    </xf>
    <xf numFmtId="0" fontId="62" fillId="0" borderId="0" xfId="0" applyFont="1" applyFill="1" applyAlignment="1">
      <alignment horizontal="left"/>
    </xf>
    <xf numFmtId="0" fontId="70" fillId="7" borderId="0" xfId="44" applyFont="1">
      <alignment vertical="top" wrapText="1"/>
    </xf>
    <xf numFmtId="168" fontId="36" fillId="3" borderId="3" xfId="36" applyFont="1">
      <alignment vertical="top" wrapText="1"/>
    </xf>
    <xf numFmtId="0" fontId="71" fillId="10" borderId="0" xfId="48" applyFont="1" applyFill="1" applyAlignment="1">
      <alignment vertical="top" wrapText="1"/>
    </xf>
    <xf numFmtId="0" fontId="0" fillId="2" borderId="14" xfId="0" applyBorder="1">
      <alignment vertical="top" wrapText="1"/>
    </xf>
    <xf numFmtId="0" fontId="0" fillId="2" borderId="15" xfId="0" applyBorder="1">
      <alignment vertical="top" wrapText="1"/>
    </xf>
    <xf numFmtId="0" fontId="0" fillId="2" borderId="16" xfId="0" applyBorder="1">
      <alignment vertical="top" wrapText="1"/>
    </xf>
    <xf numFmtId="0" fontId="0" fillId="2" borderId="17" xfId="0" applyBorder="1">
      <alignment vertical="top" wrapText="1"/>
    </xf>
    <xf numFmtId="0" fontId="0" fillId="2" borderId="18" xfId="0" applyBorder="1">
      <alignment vertical="top" wrapText="1"/>
    </xf>
    <xf numFmtId="0" fontId="0" fillId="2" borderId="19" xfId="0" applyBorder="1">
      <alignment vertical="top" wrapText="1"/>
    </xf>
    <xf numFmtId="0" fontId="0" fillId="2" borderId="20" xfId="0" applyBorder="1">
      <alignment vertical="top" wrapText="1"/>
    </xf>
    <xf numFmtId="0" fontId="0" fillId="2" borderId="21" xfId="0" applyBorder="1">
      <alignment vertical="top" wrapText="1"/>
    </xf>
    <xf numFmtId="0" fontId="37" fillId="2" borderId="0" xfId="22" applyAlignment="1">
      <alignment horizontal="left" vertical="top" wrapText="1"/>
    </xf>
    <xf numFmtId="0" fontId="72" fillId="2" borderId="0" xfId="0" applyFont="1" applyAlignment="1">
      <alignment horizontal="left" vertical="top" wrapText="1"/>
    </xf>
    <xf numFmtId="0" fontId="72" fillId="2" borderId="0" xfId="0" applyFont="1">
      <alignment vertical="top" wrapText="1"/>
    </xf>
    <xf numFmtId="0" fontId="72" fillId="2" borderId="22" xfId="0" applyFont="1" applyBorder="1">
      <alignment vertical="top" wrapText="1"/>
    </xf>
    <xf numFmtId="0" fontId="72" fillId="2" borderId="22" xfId="0" applyFont="1" applyBorder="1" applyAlignment="1">
      <alignment horizontal="left" vertical="top" wrapText="1"/>
    </xf>
    <xf numFmtId="0" fontId="0" fillId="2" borderId="22" xfId="0" applyBorder="1">
      <alignment vertical="top" wrapText="1"/>
    </xf>
    <xf numFmtId="0" fontId="59" fillId="2" borderId="0" xfId="13" applyFont="1" applyFill="1" applyAlignment="1">
      <alignment horizontal="right" vertical="center"/>
    </xf>
    <xf numFmtId="0" fontId="73" fillId="0" borderId="0" xfId="0" applyFont="1" applyFill="1">
      <alignment vertical="top" wrapText="1"/>
    </xf>
    <xf numFmtId="0" fontId="38" fillId="13" borderId="0" xfId="0" applyFont="1" applyFill="1">
      <alignment vertical="top" wrapText="1"/>
    </xf>
    <xf numFmtId="0" fontId="38" fillId="13" borderId="0" xfId="60" applyFont="1" applyFill="1" applyBorder="1" applyAlignment="1">
      <alignment horizontal="left" vertical="top" wrapText="1"/>
    </xf>
    <xf numFmtId="0" fontId="74" fillId="0" borderId="0" xfId="60" applyFont="1" applyFill="1" applyBorder="1" applyAlignment="1">
      <alignment vertical="top"/>
    </xf>
    <xf numFmtId="0" fontId="38" fillId="13" borderId="0" xfId="60" applyFont="1" applyFill="1" applyBorder="1" applyAlignment="1">
      <alignment vertical="top"/>
    </xf>
    <xf numFmtId="0" fontId="38" fillId="0" borderId="0" xfId="60" applyFont="1" applyFill="1" applyBorder="1" applyAlignment="1">
      <alignment vertical="top" wrapText="1"/>
    </xf>
    <xf numFmtId="0" fontId="38" fillId="13" borderId="0" xfId="23" applyFill="1">
      <alignment vertical="top" wrapText="1"/>
    </xf>
    <xf numFmtId="0" fontId="32" fillId="2" borderId="0" xfId="0" applyFont="1" applyAlignment="1">
      <alignment horizontal="left" vertical="center" wrapText="1"/>
    </xf>
    <xf numFmtId="0" fontId="32" fillId="2" borderId="0" xfId="0" applyFont="1" applyAlignment="1">
      <alignment vertical="center" wrapText="1"/>
    </xf>
    <xf numFmtId="10" fontId="0" fillId="2" borderId="0" xfId="0" applyNumberFormat="1">
      <alignment vertical="top" wrapText="1"/>
    </xf>
    <xf numFmtId="0" fontId="75" fillId="2" borderId="0" xfId="0" applyFont="1" applyAlignment="1">
      <alignment horizontal="left" vertical="center" wrapText="1" indent="2"/>
    </xf>
    <xf numFmtId="1" fontId="76" fillId="2" borderId="0" xfId="34" applyNumberFormat="1" applyFont="1" applyFill="1" applyBorder="1" applyAlignment="1">
      <alignment vertical="center" wrapText="1"/>
    </xf>
    <xf numFmtId="0" fontId="53" fillId="2" borderId="0" xfId="0" applyFont="1">
      <alignment vertical="top" wrapText="1"/>
    </xf>
    <xf numFmtId="9" fontId="0" fillId="2" borderId="0" xfId="0" applyNumberFormat="1">
      <alignment vertical="top" wrapText="1"/>
    </xf>
    <xf numFmtId="170" fontId="0" fillId="2" borderId="0" xfId="0" applyNumberFormat="1">
      <alignment vertical="top" wrapText="1"/>
    </xf>
    <xf numFmtId="49" fontId="35" fillId="7" borderId="0" xfId="44" applyNumberFormat="1" applyAlignment="1">
      <alignment horizontal="right" vertical="top" wrapText="1"/>
    </xf>
    <xf numFmtId="0" fontId="78" fillId="2" borderId="0" xfId="0" applyFont="1">
      <alignment vertical="top" wrapText="1"/>
    </xf>
    <xf numFmtId="0" fontId="35" fillId="7" borderId="0" xfId="4" applyNumberFormat="1" applyFont="1" applyFill="1" applyAlignment="1">
      <alignment vertical="top" wrapText="1"/>
    </xf>
    <xf numFmtId="0" fontId="79" fillId="2" borderId="0" xfId="0" applyFont="1" applyAlignment="1">
      <alignment vertical="center" wrapText="1"/>
    </xf>
    <xf numFmtId="0" fontId="35" fillId="7" borderId="0" xfId="44" applyNumberFormat="1">
      <alignment vertical="top" wrapText="1"/>
    </xf>
    <xf numFmtId="1" fontId="35" fillId="7" borderId="0" xfId="4" applyNumberFormat="1" applyFont="1" applyFill="1" applyAlignment="1">
      <alignment vertical="top" wrapText="1"/>
    </xf>
    <xf numFmtId="0" fontId="80" fillId="2" borderId="0" xfId="0" applyFont="1" applyAlignment="1">
      <alignment vertical="center" wrapText="1"/>
    </xf>
    <xf numFmtId="1" fontId="35" fillId="7" borderId="0" xfId="44" applyNumberFormat="1" applyAlignment="1">
      <alignment horizontal="right" vertical="top" wrapText="1"/>
    </xf>
    <xf numFmtId="10" fontId="46" fillId="2" borderId="0" xfId="48" applyNumberFormat="1">
      <alignment vertical="top"/>
    </xf>
    <xf numFmtId="9" fontId="27" fillId="2" borderId="0" xfId="34" applyFont="1" applyFill="1" applyAlignment="1">
      <alignment vertical="top" wrapText="1"/>
    </xf>
    <xf numFmtId="0" fontId="22" fillId="2" borderId="0" xfId="0" applyFont="1" applyAlignment="1">
      <alignment horizontal="center" vertical="center" wrapText="1"/>
    </xf>
    <xf numFmtId="0" fontId="81" fillId="2" borderId="0" xfId="0" applyFont="1" applyAlignment="1">
      <alignment horizontal="center" vertical="center" wrapText="1"/>
    </xf>
    <xf numFmtId="0" fontId="82" fillId="2" borderId="0" xfId="0" applyFont="1" applyAlignment="1">
      <alignment horizontal="left" vertical="center" wrapText="1" indent="2"/>
    </xf>
    <xf numFmtId="0" fontId="77" fillId="2" borderId="0" xfId="0" applyFont="1" applyAlignment="1">
      <alignment horizontal="center" vertical="center"/>
    </xf>
    <xf numFmtId="0" fontId="77" fillId="2" borderId="0" xfId="0" applyFont="1" applyAlignment="1"/>
    <xf numFmtId="0" fontId="83" fillId="2" borderId="0" xfId="0" applyFont="1" applyAlignment="1">
      <alignment horizontal="left" wrapText="1"/>
    </xf>
    <xf numFmtId="0" fontId="0" fillId="2" borderId="0" xfId="0" applyAlignment="1">
      <alignment horizontal="left" wrapText="1"/>
    </xf>
    <xf numFmtId="0" fontId="82" fillId="2" borderId="0" xfId="0" applyFont="1" applyAlignment="1">
      <alignment horizontal="center" vertical="center" wrapText="1"/>
    </xf>
    <xf numFmtId="168" fontId="29" fillId="11" borderId="0" xfId="36" applyFill="1" applyBorder="1" applyAlignment="1">
      <alignment horizontal="center" vertical="top" wrapText="1"/>
    </xf>
    <xf numFmtId="0" fontId="53" fillId="0" borderId="0" xfId="0" applyFont="1" applyFill="1" applyAlignment="1">
      <alignment horizontal="left" vertical="top" wrapText="1"/>
    </xf>
    <xf numFmtId="10" fontId="84" fillId="0" borderId="3" xfId="16" applyNumberFormat="1" applyFont="1" applyFill="1">
      <alignment horizontal="right" vertical="top" wrapText="1"/>
    </xf>
    <xf numFmtId="0" fontId="84" fillId="0" borderId="0" xfId="0" applyFont="1" applyFill="1">
      <alignment vertical="top" wrapText="1"/>
    </xf>
    <xf numFmtId="168" fontId="29" fillId="3" borderId="0" xfId="1" applyAlignment="1">
      <alignment vertical="top" wrapText="1"/>
    </xf>
    <xf numFmtId="0" fontId="0" fillId="2" borderId="0" xfId="0" applyAlignment="1">
      <alignment horizontal="center" vertical="top" wrapText="1"/>
    </xf>
    <xf numFmtId="168" fontId="84" fillId="0" borderId="0" xfId="1" applyFont="1" applyFill="1">
      <alignment horizontal="left" vertical="top" wrapText="1"/>
    </xf>
    <xf numFmtId="0" fontId="85" fillId="2" borderId="0" xfId="0" applyFont="1" applyAlignment="1">
      <alignment vertical="center" wrapText="1"/>
    </xf>
    <xf numFmtId="168" fontId="29" fillId="3" borderId="13" xfId="36" applyBorder="1" applyAlignment="1">
      <alignment horizontal="left" vertical="center" wrapText="1"/>
    </xf>
    <xf numFmtId="168" fontId="27" fillId="2" borderId="0" xfId="34" applyNumberFormat="1" applyFont="1" applyFill="1" applyAlignment="1">
      <alignment vertical="top" wrapText="1"/>
    </xf>
    <xf numFmtId="0" fontId="29" fillId="2" borderId="3" xfId="16" applyFill="1">
      <alignment horizontal="right" vertical="top" wrapText="1"/>
    </xf>
    <xf numFmtId="168" fontId="29" fillId="2" borderId="3" xfId="16" applyNumberFormat="1" applyFill="1">
      <alignment horizontal="right" vertical="top" wrapText="1"/>
    </xf>
    <xf numFmtId="168" fontId="33" fillId="2" borderId="3" xfId="14" applyNumberFormat="1" applyFill="1">
      <alignment horizontal="right" vertical="top" wrapText="1"/>
    </xf>
    <xf numFmtId="3" fontId="29" fillId="2" borderId="3" xfId="16" applyNumberFormat="1" applyFill="1">
      <alignment horizontal="right" vertical="top" wrapText="1"/>
    </xf>
    <xf numFmtId="0" fontId="33" fillId="2" borderId="3" xfId="34" applyNumberFormat="1" applyFont="1" applyFill="1" applyBorder="1" applyAlignment="1">
      <alignment horizontal="right" vertical="top" wrapText="1"/>
    </xf>
    <xf numFmtId="1" fontId="86" fillId="2" borderId="23" xfId="34" applyNumberFormat="1" applyFont="1" applyFill="1" applyBorder="1" applyAlignment="1">
      <alignment horizontal="right"/>
    </xf>
    <xf numFmtId="168" fontId="29" fillId="2" borderId="13" xfId="16" applyNumberFormat="1" applyFill="1" applyBorder="1">
      <alignment horizontal="right" vertical="top" wrapText="1"/>
    </xf>
    <xf numFmtId="168" fontId="87" fillId="2" borderId="3" xfId="14" applyNumberFormat="1" applyFont="1" applyFill="1">
      <alignment horizontal="right" vertical="top" wrapText="1"/>
    </xf>
    <xf numFmtId="9" fontId="0" fillId="2" borderId="0" xfId="0" applyNumberFormat="1" applyAlignment="1">
      <alignment horizontal="left" vertical="top" wrapText="1"/>
    </xf>
    <xf numFmtId="3" fontId="0" fillId="2" borderId="0" xfId="0" applyNumberFormat="1">
      <alignment vertical="top" wrapText="1"/>
    </xf>
    <xf numFmtId="168" fontId="29" fillId="3" borderId="13" xfId="36" applyBorder="1" applyAlignment="1">
      <alignment horizontal="left" vertical="top" wrapText="1"/>
    </xf>
    <xf numFmtId="168" fontId="35" fillId="7" borderId="0" xfId="44" applyNumberFormat="1" applyAlignment="1">
      <alignment horizontal="left" vertical="top" wrapText="1"/>
    </xf>
    <xf numFmtId="2" fontId="88" fillId="2" borderId="0" xfId="52" applyFont="1" applyBorder="1">
      <alignment horizontal="right"/>
    </xf>
    <xf numFmtId="9" fontId="87" fillId="2" borderId="3" xfId="34" applyFont="1" applyFill="1" applyBorder="1" applyAlignment="1">
      <alignment horizontal="right" vertical="top" wrapText="1"/>
    </xf>
    <xf numFmtId="1" fontId="29" fillId="2" borderId="3" xfId="16" applyNumberFormat="1" applyFill="1">
      <alignment horizontal="right" vertical="top" wrapText="1"/>
    </xf>
    <xf numFmtId="1" fontId="29" fillId="11" borderId="3" xfId="16" applyNumberFormat="1" applyFill="1">
      <alignment horizontal="right" vertical="top" wrapText="1"/>
    </xf>
    <xf numFmtId="166" fontId="29" fillId="0" borderId="3" xfId="4" applyNumberFormat="1" applyFont="1" applyFill="1" applyBorder="1" applyAlignment="1">
      <alignment horizontal="right" vertical="top" wrapText="1"/>
    </xf>
    <xf numFmtId="166" fontId="29" fillId="0" borderId="5" xfId="4" applyNumberFormat="1" applyFont="1" applyFill="1" applyBorder="1" applyAlignment="1">
      <alignment horizontal="right" vertical="top" wrapText="1"/>
    </xf>
    <xf numFmtId="166" fontId="29" fillId="0" borderId="24" xfId="4" applyNumberFormat="1" applyFont="1" applyFill="1" applyBorder="1" applyAlignment="1">
      <alignment horizontal="right" vertical="top" wrapText="1"/>
    </xf>
    <xf numFmtId="168" fontId="29" fillId="3" borderId="0" xfId="59" applyBorder="1" applyAlignment="1">
      <alignment horizontal="left" vertical="top" wrapText="1"/>
    </xf>
    <xf numFmtId="0" fontId="29" fillId="3" borderId="3" xfId="16" applyAlignment="1">
      <alignment horizontal="left" vertical="top" wrapText="1"/>
    </xf>
    <xf numFmtId="166" fontId="29" fillId="3" borderId="3" xfId="4" applyNumberFormat="1" applyFont="1" applyFill="1" applyBorder="1" applyAlignment="1">
      <alignment horizontal="right" vertical="top" wrapText="1"/>
    </xf>
    <xf numFmtId="10" fontId="29" fillId="3" borderId="3" xfId="34" applyNumberFormat="1" applyFont="1" applyFill="1" applyBorder="1" applyAlignment="1">
      <alignment horizontal="right" vertical="top" wrapText="1"/>
    </xf>
    <xf numFmtId="0" fontId="0" fillId="2" borderId="0" xfId="0" applyAlignment="1">
      <alignment horizontal="right" vertical="top" wrapText="1"/>
    </xf>
    <xf numFmtId="49" fontId="35" fillId="7" borderId="0" xfId="44" applyNumberFormat="1" applyAlignment="1">
      <alignment horizontal="right" vertical="center" wrapText="1"/>
    </xf>
    <xf numFmtId="0" fontId="89" fillId="0" borderId="3" xfId="38" applyFont="1" applyFill="1">
      <alignment vertical="top" wrapText="1"/>
    </xf>
    <xf numFmtId="0" fontId="29" fillId="2" borderId="0" xfId="0" applyFont="1">
      <alignment vertical="top" wrapText="1"/>
    </xf>
    <xf numFmtId="0" fontId="90" fillId="0" borderId="0" xfId="20" applyFont="1" applyFill="1" applyBorder="1" applyAlignment="1">
      <alignment horizontal="left"/>
    </xf>
    <xf numFmtId="168" fontId="90" fillId="0" borderId="0" xfId="20" applyNumberFormat="1" applyFont="1" applyFill="1" applyBorder="1" applyAlignment="1">
      <alignment horizontal="left"/>
    </xf>
    <xf numFmtId="9" fontId="29" fillId="0" borderId="3" xfId="34" applyFont="1" applyFill="1" applyBorder="1" applyAlignment="1">
      <alignment horizontal="right" vertical="top" wrapText="1"/>
    </xf>
    <xf numFmtId="168" fontId="29" fillId="0" borderId="3" xfId="34" applyNumberFormat="1" applyFont="1" applyFill="1" applyBorder="1" applyAlignment="1">
      <alignment horizontal="right" vertical="top" wrapText="1"/>
    </xf>
    <xf numFmtId="0" fontId="29" fillId="0" borderId="3" xfId="16" applyFill="1">
      <alignment horizontal="right" vertical="top" wrapText="1"/>
    </xf>
    <xf numFmtId="10" fontId="29" fillId="3" borderId="5" xfId="34" applyNumberFormat="1" applyFont="1" applyFill="1" applyBorder="1" applyAlignment="1">
      <alignment horizontal="right" vertical="top" wrapText="1"/>
    </xf>
    <xf numFmtId="0" fontId="42" fillId="7" borderId="0" xfId="44" applyFont="1">
      <alignment vertical="top" wrapText="1"/>
    </xf>
    <xf numFmtId="168" fontId="29" fillId="0" borderId="3" xfId="16" applyNumberFormat="1" applyFill="1">
      <alignment horizontal="right" vertical="top" wrapText="1"/>
    </xf>
    <xf numFmtId="10" fontId="29" fillId="11" borderId="0" xfId="59" applyNumberFormat="1" applyFill="1" applyBorder="1">
      <alignment vertical="top" wrapText="1"/>
    </xf>
    <xf numFmtId="168" fontId="29" fillId="0" borderId="3" xfId="36" applyFill="1" applyAlignment="1">
      <alignment horizontal="right" vertical="top" wrapText="1"/>
    </xf>
    <xf numFmtId="168" fontId="29" fillId="3" borderId="5" xfId="59" applyBorder="1">
      <alignment vertical="top" wrapText="1"/>
    </xf>
    <xf numFmtId="168" fontId="29" fillId="0" borderId="5" xfId="59" applyFill="1" applyBorder="1">
      <alignment vertical="top" wrapText="1"/>
    </xf>
    <xf numFmtId="9" fontId="29" fillId="0" borderId="3" xfId="36" applyNumberFormat="1" applyFill="1" applyAlignment="1">
      <alignment horizontal="right" vertical="top" wrapText="1"/>
    </xf>
    <xf numFmtId="168" fontId="29" fillId="3" borderId="3" xfId="36" applyAlignment="1">
      <alignment horizontal="left" vertical="top" wrapText="1"/>
    </xf>
    <xf numFmtId="168" fontId="29" fillId="3" borderId="24" xfId="36" applyBorder="1" applyAlignment="1">
      <alignment horizontal="left" vertical="top" wrapText="1"/>
    </xf>
    <xf numFmtId="166" fontId="29" fillId="0" borderId="13" xfId="4" applyNumberFormat="1" applyFont="1" applyFill="1" applyBorder="1" applyAlignment="1">
      <alignment horizontal="right" vertical="top" wrapText="1"/>
    </xf>
    <xf numFmtId="168" fontId="29" fillId="3" borderId="5" xfId="36" applyBorder="1" applyAlignment="1">
      <alignment horizontal="left" vertical="top" wrapText="1"/>
    </xf>
    <xf numFmtId="0" fontId="29" fillId="0" borderId="0" xfId="0" applyFont="1" applyFill="1" applyAlignment="1">
      <alignment horizontal="right" vertical="top" wrapText="1"/>
    </xf>
    <xf numFmtId="168" fontId="44" fillId="0" borderId="3" xfId="36" applyFont="1" applyFill="1">
      <alignment vertical="top" wrapText="1"/>
    </xf>
    <xf numFmtId="0" fontId="47" fillId="2" borderId="0" xfId="56" applyFill="1" applyAlignment="1">
      <alignment horizontal="left" vertical="top"/>
    </xf>
    <xf numFmtId="9" fontId="29" fillId="3" borderId="0" xfId="34" applyFont="1" applyFill="1" applyAlignment="1">
      <alignment horizontal="left" vertical="top" wrapText="1"/>
    </xf>
    <xf numFmtId="2" fontId="29" fillId="0" borderId="3" xfId="16" applyNumberFormat="1" applyFill="1">
      <alignment horizontal="right" vertical="top" wrapText="1"/>
    </xf>
    <xf numFmtId="0" fontId="29" fillId="3" borderId="3" xfId="16" applyAlignment="1">
      <alignment horizontal="left" vertical="center" wrapText="1"/>
    </xf>
    <xf numFmtId="0" fontId="10" fillId="0" borderId="3" xfId="38" applyFont="1" applyFill="1">
      <alignment vertical="top" wrapText="1"/>
    </xf>
    <xf numFmtId="0" fontId="28" fillId="2" borderId="0" xfId="33" applyFill="1"/>
    <xf numFmtId="168" fontId="33" fillId="0" borderId="3" xfId="14" applyNumberFormat="1" applyFill="1">
      <alignment horizontal="right" vertical="top" wrapText="1"/>
    </xf>
    <xf numFmtId="0" fontId="33" fillId="0" borderId="3" xfId="14" applyFill="1">
      <alignment horizontal="right" vertical="top" wrapText="1"/>
    </xf>
    <xf numFmtId="0" fontId="28" fillId="0" borderId="0" xfId="33"/>
    <xf numFmtId="0" fontId="28" fillId="2" borderId="0" xfId="33" applyFill="1" applyAlignment="1">
      <alignment vertical="top" wrapText="1"/>
    </xf>
    <xf numFmtId="168" fontId="29" fillId="0" borderId="13" xfId="36" applyFill="1" applyBorder="1" applyAlignment="1">
      <alignment horizontal="left" vertical="center" wrapText="1"/>
    </xf>
    <xf numFmtId="168" fontId="29" fillId="11" borderId="3" xfId="16" applyNumberFormat="1" applyFill="1">
      <alignment horizontal="right" vertical="top" wrapText="1"/>
    </xf>
    <xf numFmtId="10" fontId="29" fillId="0" borderId="3" xfId="34" applyNumberFormat="1" applyFont="1" applyFill="1" applyBorder="1" applyAlignment="1">
      <alignment horizontal="right" vertical="top" wrapText="1"/>
    </xf>
    <xf numFmtId="168" fontId="29" fillId="0" borderId="3" xfId="14" applyNumberFormat="1" applyFont="1" applyFill="1">
      <alignment horizontal="right" vertical="top" wrapText="1"/>
    </xf>
    <xf numFmtId="0" fontId="35" fillId="7" borderId="25" xfId="44" applyBorder="1">
      <alignment vertical="top" wrapText="1"/>
    </xf>
    <xf numFmtId="0" fontId="35" fillId="7" borderId="26" xfId="44" applyBorder="1" applyAlignment="1">
      <alignment horizontal="right" wrapText="1"/>
    </xf>
    <xf numFmtId="46" fontId="91" fillId="0" borderId="3" xfId="14" quotePrefix="1" applyNumberFormat="1" applyFont="1" applyFill="1">
      <alignment horizontal="right" vertical="top" wrapText="1"/>
    </xf>
    <xf numFmtId="10" fontId="29" fillId="0" borderId="3" xfId="16" applyNumberFormat="1" applyFill="1">
      <alignment horizontal="right" vertical="top" wrapText="1"/>
    </xf>
    <xf numFmtId="10" fontId="44" fillId="0" borderId="0" xfId="41" applyNumberFormat="1" applyFont="1" applyFill="1">
      <alignment horizontal="left"/>
    </xf>
    <xf numFmtId="10" fontId="29" fillId="0" borderId="5" xfId="16" applyNumberFormat="1" applyFill="1" applyBorder="1">
      <alignment horizontal="right" vertical="top" wrapText="1"/>
    </xf>
    <xf numFmtId="0" fontId="29" fillId="3" borderId="0" xfId="16" applyBorder="1">
      <alignment horizontal="right" vertical="top" wrapText="1"/>
    </xf>
    <xf numFmtId="44" fontId="0" fillId="2" borderId="0" xfId="0" applyNumberFormat="1">
      <alignment vertical="top" wrapText="1"/>
    </xf>
    <xf numFmtId="168" fontId="92" fillId="3" borderId="0" xfId="36" applyFont="1" applyBorder="1">
      <alignment vertical="top" wrapText="1"/>
    </xf>
    <xf numFmtId="168" fontId="36" fillId="2" borderId="7" xfId="20" applyNumberFormat="1" applyAlignment="1">
      <alignment horizontal="left"/>
    </xf>
    <xf numFmtId="172" fontId="29" fillId="3" borderId="0" xfId="1" applyNumberFormat="1">
      <alignment horizontal="left" vertical="top" wrapText="1"/>
    </xf>
    <xf numFmtId="0" fontId="47" fillId="2" borderId="0" xfId="56" applyFill="1" applyBorder="1" applyAlignment="1">
      <alignment horizontal="left" vertical="top" wrapText="1"/>
    </xf>
    <xf numFmtId="0" fontId="47" fillId="2" borderId="0" xfId="56" applyFill="1" applyBorder="1" applyAlignment="1">
      <alignment horizontal="left" vertical="center" wrapText="1"/>
    </xf>
    <xf numFmtId="0" fontId="29" fillId="3" borderId="24" xfId="16" applyBorder="1" applyAlignment="1">
      <alignment horizontal="left" vertical="center" wrapText="1"/>
    </xf>
    <xf numFmtId="0" fontId="29" fillId="3" borderId="13" xfId="16" applyBorder="1" applyAlignment="1">
      <alignment horizontal="left" vertical="top" wrapText="1"/>
    </xf>
    <xf numFmtId="0" fontId="59" fillId="2" borderId="0" xfId="13" applyFont="1" applyFill="1" applyAlignment="1">
      <alignment horizontal="center" vertical="center"/>
    </xf>
    <xf numFmtId="166" fontId="29" fillId="15" borderId="13" xfId="4" applyNumberFormat="1" applyFont="1" applyFill="1" applyBorder="1" applyAlignment="1">
      <alignment horizontal="right" vertical="top" wrapText="1"/>
    </xf>
    <xf numFmtId="0" fontId="94" fillId="2" borderId="0" xfId="56" applyFont="1" applyFill="1" applyBorder="1" applyAlignment="1">
      <alignment vertical="top"/>
    </xf>
    <xf numFmtId="166" fontId="29" fillId="17" borderId="3" xfId="4" applyNumberFormat="1" applyFont="1" applyFill="1" applyBorder="1" applyAlignment="1">
      <alignment horizontal="right" vertical="top" wrapText="1"/>
    </xf>
    <xf numFmtId="0" fontId="35" fillId="7" borderId="0" xfId="44" applyAlignment="1">
      <alignment horizontal="left" vertical="center" wrapText="1"/>
    </xf>
    <xf numFmtId="0" fontId="42" fillId="7" borderId="0" xfId="44" applyFont="1" applyAlignment="1">
      <alignment horizontal="right" vertical="top" wrapText="1"/>
    </xf>
    <xf numFmtId="166" fontId="29" fillId="0" borderId="29" xfId="4" applyNumberFormat="1" applyFont="1" applyFill="1" applyBorder="1" applyAlignment="1">
      <alignment horizontal="right" vertical="top" wrapText="1"/>
    </xf>
    <xf numFmtId="166" fontId="29" fillId="15" borderId="29" xfId="4" applyNumberFormat="1" applyFont="1" applyFill="1" applyBorder="1" applyAlignment="1">
      <alignment horizontal="right" vertical="top" wrapText="1"/>
    </xf>
    <xf numFmtId="168" fontId="29" fillId="3" borderId="31" xfId="36" applyBorder="1" applyAlignment="1">
      <alignment horizontal="left" vertical="top" wrapText="1"/>
    </xf>
    <xf numFmtId="166" fontId="29" fillId="18" borderId="13" xfId="4" applyNumberFormat="1" applyFont="1" applyFill="1" applyBorder="1" applyAlignment="1">
      <alignment horizontal="right" vertical="top" wrapText="1"/>
    </xf>
    <xf numFmtId="166" fontId="29" fillId="15" borderId="32" xfId="4" applyNumberFormat="1" applyFont="1" applyFill="1" applyBorder="1" applyAlignment="1">
      <alignment horizontal="right" vertical="top" wrapText="1"/>
    </xf>
    <xf numFmtId="166" fontId="29" fillId="18" borderId="33" xfId="4" applyNumberFormat="1" applyFont="1" applyFill="1" applyBorder="1" applyAlignment="1">
      <alignment horizontal="right" vertical="top" wrapText="1"/>
    </xf>
    <xf numFmtId="166" fontId="29" fillId="0" borderId="34" xfId="4" applyNumberFormat="1" applyFont="1" applyFill="1" applyBorder="1" applyAlignment="1">
      <alignment horizontal="right" vertical="top" wrapText="1"/>
    </xf>
    <xf numFmtId="0" fontId="63" fillId="0" borderId="3" xfId="14" quotePrefix="1" applyFont="1" applyFill="1">
      <alignment horizontal="right" vertical="top" wrapText="1"/>
    </xf>
    <xf numFmtId="1" fontId="43" fillId="0" borderId="0" xfId="41" applyNumberFormat="1" applyFill="1" applyAlignment="1">
      <alignment horizontal="center"/>
    </xf>
    <xf numFmtId="167" fontId="43" fillId="0" borderId="0" xfId="41" applyNumberFormat="1" applyFill="1">
      <alignment horizontal="left"/>
    </xf>
    <xf numFmtId="3" fontId="29" fillId="0" borderId="36" xfId="16" applyNumberFormat="1" applyFill="1" applyBorder="1">
      <alignment horizontal="right" vertical="top" wrapText="1"/>
    </xf>
    <xf numFmtId="168" fontId="29" fillId="2" borderId="36" xfId="16" applyNumberFormat="1" applyFill="1" applyBorder="1">
      <alignment horizontal="right" vertical="top" wrapText="1"/>
    </xf>
    <xf numFmtId="0" fontId="96" fillId="2" borderId="0" xfId="56" applyFont="1" applyFill="1" applyBorder="1" applyAlignment="1">
      <alignment vertical="top"/>
    </xf>
    <xf numFmtId="0" fontId="96" fillId="2" borderId="0" xfId="56" applyFont="1" applyFill="1" applyBorder="1" applyAlignment="1">
      <alignment horizontal="left" vertical="top"/>
    </xf>
    <xf numFmtId="168" fontId="29" fillId="3" borderId="3" xfId="36" applyAlignment="1">
      <alignment horizontal="left" vertical="top" wrapText="1" indent="1"/>
    </xf>
    <xf numFmtId="1" fontId="29" fillId="0" borderId="3" xfId="16" applyNumberFormat="1" applyFill="1">
      <alignment horizontal="right" vertical="top" wrapText="1"/>
    </xf>
    <xf numFmtId="9" fontId="29" fillId="0" borderId="5" xfId="36" applyNumberFormat="1" applyFill="1" applyBorder="1" applyAlignment="1">
      <alignment horizontal="right" vertical="top" wrapText="1"/>
    </xf>
    <xf numFmtId="1" fontId="29" fillId="3" borderId="5" xfId="36" applyNumberFormat="1" applyBorder="1" applyAlignment="1">
      <alignment horizontal="center" vertical="top" wrapText="1"/>
    </xf>
    <xf numFmtId="0" fontId="47" fillId="2" borderId="0" xfId="56" applyFill="1" applyBorder="1" applyAlignment="1">
      <alignment horizontal="left" vertical="top"/>
    </xf>
    <xf numFmtId="0" fontId="35" fillId="7" borderId="0" xfId="44" applyAlignment="1">
      <alignment horizontal="right" vertical="center" wrapText="1"/>
    </xf>
    <xf numFmtId="168" fontId="98" fillId="3" borderId="3" xfId="36" applyFont="1">
      <alignment vertical="top" wrapText="1"/>
    </xf>
    <xf numFmtId="168" fontId="98" fillId="3" borderId="0" xfId="36" applyFont="1" applyBorder="1">
      <alignment vertical="top" wrapText="1"/>
    </xf>
    <xf numFmtId="168" fontId="29" fillId="0" borderId="5" xfId="36" applyFill="1" applyBorder="1">
      <alignment vertical="top" wrapText="1"/>
    </xf>
    <xf numFmtId="168" fontId="29" fillId="0" borderId="5" xfId="14" applyNumberFormat="1" applyFont="1" applyFill="1" applyBorder="1">
      <alignment horizontal="right" vertical="top" wrapText="1"/>
    </xf>
    <xf numFmtId="168" fontId="29" fillId="0" borderId="3" xfId="36" applyFill="1" applyAlignment="1">
      <alignment horizontal="left" vertical="top" wrapText="1" indent="1"/>
    </xf>
    <xf numFmtId="168" fontId="29" fillId="0" borderId="5" xfId="36" applyFill="1" applyBorder="1" applyAlignment="1">
      <alignment horizontal="left" vertical="top" wrapText="1" indent="1"/>
    </xf>
    <xf numFmtId="168" fontId="44" fillId="3" borderId="0" xfId="36" applyFont="1" applyBorder="1">
      <alignment vertical="top" wrapText="1"/>
    </xf>
    <xf numFmtId="2" fontId="44" fillId="2" borderId="5" xfId="55" applyFont="1" applyBorder="1"/>
    <xf numFmtId="168" fontId="84" fillId="0" borderId="5" xfId="59" applyFont="1" applyFill="1" applyBorder="1">
      <alignment vertical="top" wrapText="1"/>
    </xf>
    <xf numFmtId="2" fontId="29" fillId="2" borderId="5" xfId="55" applyFont="1" applyBorder="1"/>
    <xf numFmtId="0" fontId="44" fillId="3" borderId="5" xfId="43" applyBorder="1">
      <alignment vertical="top" wrapText="1"/>
    </xf>
    <xf numFmtId="168" fontId="63" fillId="2" borderId="5" xfId="59" applyFont="1" applyFill="1" applyBorder="1">
      <alignment vertical="top" wrapText="1"/>
    </xf>
    <xf numFmtId="1" fontId="63" fillId="2" borderId="5" xfId="59" applyNumberFormat="1" applyFont="1" applyFill="1" applyBorder="1">
      <alignment vertical="top" wrapText="1"/>
    </xf>
    <xf numFmtId="1" fontId="63" fillId="11" borderId="5" xfId="59" applyNumberFormat="1" applyFont="1" applyFill="1" applyBorder="1">
      <alignment vertical="top" wrapText="1"/>
    </xf>
    <xf numFmtId="1" fontId="63" fillId="2" borderId="5" xfId="59" applyNumberFormat="1" applyFont="1" applyFill="1" applyBorder="1" applyAlignment="1">
      <alignment horizontal="right" vertical="top" wrapText="1"/>
    </xf>
    <xf numFmtId="0" fontId="44" fillId="0" borderId="5" xfId="43" applyFill="1" applyBorder="1" applyAlignment="1">
      <alignment vertical="center" wrapText="1"/>
    </xf>
    <xf numFmtId="168" fontId="33" fillId="0" borderId="5" xfId="15" applyNumberFormat="1" applyFill="1" applyBorder="1">
      <alignment horizontal="right" vertical="top" wrapText="1"/>
    </xf>
    <xf numFmtId="0" fontId="44" fillId="3" borderId="5" xfId="43" applyBorder="1" applyAlignment="1">
      <alignment vertical="center" wrapText="1"/>
    </xf>
    <xf numFmtId="9" fontId="29" fillId="2" borderId="5" xfId="59" applyNumberFormat="1" applyFill="1" applyBorder="1">
      <alignment vertical="top" wrapText="1"/>
    </xf>
    <xf numFmtId="168" fontId="87" fillId="2" borderId="5" xfId="59" applyFont="1" applyFill="1" applyBorder="1">
      <alignment vertical="top" wrapText="1"/>
    </xf>
    <xf numFmtId="1" fontId="86" fillId="2" borderId="40" xfId="34" applyNumberFormat="1" applyFont="1" applyFill="1" applyBorder="1" applyAlignment="1">
      <alignment horizontal="right"/>
    </xf>
    <xf numFmtId="168" fontId="29" fillId="2" borderId="5" xfId="59" applyFill="1" applyBorder="1">
      <alignment vertical="top" wrapText="1"/>
    </xf>
    <xf numFmtId="168" fontId="33" fillId="2" borderId="5" xfId="15" applyNumberFormat="1" applyFill="1" applyBorder="1">
      <alignment horizontal="right" vertical="top" wrapText="1"/>
    </xf>
    <xf numFmtId="0" fontId="29" fillId="3" borderId="5" xfId="16" applyBorder="1" applyAlignment="1">
      <alignment horizontal="left" vertical="top" wrapText="1"/>
    </xf>
    <xf numFmtId="166" fontId="29" fillId="3" borderId="5" xfId="4" applyNumberFormat="1" applyFont="1" applyFill="1" applyBorder="1" applyAlignment="1">
      <alignment horizontal="right" vertical="top" wrapText="1"/>
    </xf>
    <xf numFmtId="0" fontId="29" fillId="3" borderId="5" xfId="16" applyBorder="1">
      <alignment horizontal="right" vertical="top" wrapText="1"/>
    </xf>
    <xf numFmtId="166" fontId="29" fillId="3" borderId="36" xfId="4" applyNumberFormat="1" applyFont="1" applyFill="1" applyBorder="1" applyAlignment="1">
      <alignment horizontal="right" vertical="top" wrapText="1"/>
    </xf>
    <xf numFmtId="0" fontId="29" fillId="3" borderId="36" xfId="16" applyBorder="1">
      <alignment horizontal="right" vertical="top" wrapText="1"/>
    </xf>
    <xf numFmtId="168" fontId="29" fillId="3" borderId="36" xfId="34" applyNumberFormat="1" applyFont="1" applyFill="1" applyBorder="1" applyAlignment="1">
      <alignment horizontal="right" vertical="top" wrapText="1"/>
    </xf>
    <xf numFmtId="166" fontId="29" fillId="3" borderId="37" xfId="4" applyNumberFormat="1" applyFont="1" applyFill="1" applyBorder="1" applyAlignment="1">
      <alignment horizontal="right" vertical="top" wrapText="1"/>
    </xf>
    <xf numFmtId="168" fontId="29" fillId="3" borderId="37" xfId="34" applyNumberFormat="1" applyFont="1" applyFill="1" applyBorder="1" applyAlignment="1">
      <alignment horizontal="right" vertical="top" wrapText="1"/>
    </xf>
    <xf numFmtId="2" fontId="29" fillId="3" borderId="36" xfId="16" applyNumberFormat="1" applyBorder="1">
      <alignment horizontal="right" vertical="top" wrapText="1"/>
    </xf>
    <xf numFmtId="9" fontId="29" fillId="0" borderId="5" xfId="34" applyFont="1" applyFill="1" applyBorder="1" applyAlignment="1">
      <alignment horizontal="right" vertical="top" wrapText="1"/>
    </xf>
    <xf numFmtId="166" fontId="29" fillId="0" borderId="36" xfId="4" applyNumberFormat="1" applyFont="1" applyFill="1" applyBorder="1" applyAlignment="1">
      <alignment horizontal="right" vertical="top" wrapText="1"/>
    </xf>
    <xf numFmtId="9" fontId="29" fillId="0" borderId="36" xfId="34" applyFont="1" applyFill="1" applyBorder="1" applyAlignment="1">
      <alignment horizontal="right" vertical="top" wrapText="1"/>
    </xf>
    <xf numFmtId="9" fontId="29" fillId="0" borderId="37" xfId="34" applyFont="1" applyFill="1" applyBorder="1" applyAlignment="1">
      <alignment horizontal="right" vertical="top" wrapText="1"/>
    </xf>
    <xf numFmtId="9" fontId="29" fillId="3" borderId="36" xfId="34" applyFont="1" applyFill="1" applyBorder="1" applyAlignment="1">
      <alignment horizontal="right" vertical="top" wrapText="1"/>
    </xf>
    <xf numFmtId="0" fontId="29" fillId="0" borderId="36" xfId="16" applyFill="1" applyBorder="1">
      <alignment horizontal="right" vertical="top" wrapText="1"/>
    </xf>
    <xf numFmtId="166" fontId="29" fillId="3" borderId="0" xfId="4" applyNumberFormat="1" applyFont="1" applyFill="1" applyBorder="1" applyAlignment="1">
      <alignment horizontal="right" vertical="top" wrapText="1"/>
    </xf>
    <xf numFmtId="3" fontId="29" fillId="3" borderId="5" xfId="17" applyAlignment="1">
      <alignment horizontal="left" vertical="top" wrapText="1"/>
    </xf>
    <xf numFmtId="166" fontId="29" fillId="0" borderId="37" xfId="4" applyNumberFormat="1" applyFont="1" applyFill="1" applyBorder="1" applyAlignment="1">
      <alignment horizontal="right" vertical="top" wrapText="1"/>
    </xf>
    <xf numFmtId="0" fontId="44" fillId="3" borderId="3" xfId="16" applyFont="1" applyAlignment="1">
      <alignment horizontal="left" vertical="top" wrapText="1"/>
    </xf>
    <xf numFmtId="168" fontId="29" fillId="0" borderId="36" xfId="34" applyNumberFormat="1" applyFont="1" applyFill="1" applyBorder="1" applyAlignment="1">
      <alignment horizontal="right" vertical="top" wrapText="1"/>
    </xf>
    <xf numFmtId="10" fontId="29" fillId="0" borderId="36" xfId="34" applyNumberFormat="1" applyFont="1" applyFill="1" applyBorder="1" applyAlignment="1">
      <alignment horizontal="right" vertical="top" wrapText="1"/>
    </xf>
    <xf numFmtId="10" fontId="29" fillId="0" borderId="37" xfId="34" applyNumberFormat="1" applyFont="1" applyFill="1" applyBorder="1" applyAlignment="1">
      <alignment horizontal="right" vertical="top" wrapText="1"/>
    </xf>
    <xf numFmtId="3" fontId="29" fillId="0" borderId="36" xfId="17" applyFill="1" applyBorder="1">
      <alignment horizontal="right" vertical="top" wrapText="1"/>
    </xf>
    <xf numFmtId="3" fontId="29" fillId="3" borderId="36" xfId="17" applyBorder="1">
      <alignment horizontal="right" vertical="top" wrapText="1"/>
    </xf>
    <xf numFmtId="0" fontId="29" fillId="3" borderId="36" xfId="17" applyNumberFormat="1" applyBorder="1">
      <alignment horizontal="right" vertical="top" wrapText="1"/>
    </xf>
    <xf numFmtId="0" fontId="29" fillId="3" borderId="39" xfId="16" applyBorder="1">
      <alignment horizontal="right" vertical="top" wrapText="1"/>
    </xf>
    <xf numFmtId="0" fontId="29" fillId="3" borderId="37" xfId="16" applyBorder="1">
      <alignment horizontal="right" vertical="top" wrapText="1"/>
    </xf>
    <xf numFmtId="0" fontId="47" fillId="2" borderId="0" xfId="56" applyFill="1" applyBorder="1" applyAlignment="1">
      <alignment vertical="center" wrapText="1"/>
    </xf>
    <xf numFmtId="0" fontId="29" fillId="3" borderId="5" xfId="16" applyBorder="1" applyAlignment="1">
      <alignment horizontal="left" vertical="center" wrapText="1"/>
    </xf>
    <xf numFmtId="9" fontId="29" fillId="3" borderId="37" xfId="34" applyFont="1" applyFill="1" applyBorder="1" applyAlignment="1">
      <alignment horizontal="right" vertical="top" wrapText="1"/>
    </xf>
    <xf numFmtId="4" fontId="29" fillId="0" borderId="3" xfId="16" applyNumberFormat="1" applyFill="1">
      <alignment horizontal="right" vertical="top" wrapText="1"/>
    </xf>
    <xf numFmtId="4" fontId="44" fillId="0" borderId="0" xfId="41" applyNumberFormat="1" applyFont="1" applyFill="1" applyAlignment="1">
      <alignment horizontal="right"/>
    </xf>
    <xf numFmtId="4" fontId="29" fillId="0" borderId="5" xfId="16" applyNumberFormat="1" applyFill="1" applyBorder="1">
      <alignment horizontal="right" vertical="top" wrapText="1"/>
    </xf>
    <xf numFmtId="10" fontId="44" fillId="0" borderId="0" xfId="41" applyNumberFormat="1" applyFont="1" applyFill="1" applyAlignment="1">
      <alignment horizontal="right"/>
    </xf>
    <xf numFmtId="2" fontId="44" fillId="0" borderId="0" xfId="41" applyNumberFormat="1" applyFont="1" applyFill="1" applyAlignment="1">
      <alignment horizontal="right"/>
    </xf>
    <xf numFmtId="2" fontId="29" fillId="0" borderId="5" xfId="16" applyNumberFormat="1" applyFill="1" applyBorder="1">
      <alignment horizontal="right" vertical="top" wrapText="1"/>
    </xf>
    <xf numFmtId="0" fontId="59" fillId="2" borderId="0" xfId="13" applyFont="1" applyFill="1" applyAlignment="1">
      <alignment horizontal="center" vertical="top"/>
    </xf>
    <xf numFmtId="0" fontId="29" fillId="3" borderId="36" xfId="16" quotePrefix="1" applyBorder="1">
      <alignment horizontal="right" vertical="top" wrapText="1"/>
    </xf>
    <xf numFmtId="165" fontId="29" fillId="3" borderId="36" xfId="4" applyFont="1" applyFill="1" applyBorder="1" applyAlignment="1">
      <alignment horizontal="right" vertical="top" wrapText="1"/>
    </xf>
    <xf numFmtId="173" fontId="29" fillId="3" borderId="36" xfId="4" applyNumberFormat="1" applyFont="1" applyFill="1" applyBorder="1" applyAlignment="1">
      <alignment horizontal="right" vertical="top" wrapText="1"/>
    </xf>
    <xf numFmtId="168" fontId="43" fillId="2" borderId="3" xfId="41" applyNumberFormat="1" applyBorder="1" applyAlignment="1"/>
    <xf numFmtId="168" fontId="43" fillId="2" borderId="0" xfId="41" applyNumberFormat="1" applyAlignment="1"/>
    <xf numFmtId="0" fontId="47" fillId="2" borderId="0" xfId="56" applyFill="1" applyAlignment="1">
      <alignment vertical="top" wrapText="1"/>
    </xf>
    <xf numFmtId="0" fontId="29" fillId="3" borderId="0" xfId="16" applyBorder="1" applyAlignment="1">
      <alignment horizontal="left" vertical="top" wrapText="1"/>
    </xf>
    <xf numFmtId="0" fontId="99" fillId="2" borderId="0" xfId="22" applyFont="1">
      <alignment vertical="top" wrapText="1"/>
    </xf>
    <xf numFmtId="0" fontId="44" fillId="3" borderId="3" xfId="16" applyFont="1" applyAlignment="1">
      <alignment vertical="top" wrapText="1"/>
    </xf>
    <xf numFmtId="2" fontId="35" fillId="7" borderId="0" xfId="44" applyNumberFormat="1" applyAlignment="1">
      <alignment horizontal="right" vertical="center" wrapText="1"/>
    </xf>
    <xf numFmtId="0" fontId="44" fillId="14" borderId="3" xfId="16" applyFont="1" applyFill="1">
      <alignment horizontal="right" vertical="top" wrapText="1"/>
    </xf>
    <xf numFmtId="0" fontId="44" fillId="14" borderId="5" xfId="16" applyFont="1" applyFill="1" applyBorder="1">
      <alignment horizontal="right" vertical="top" wrapText="1"/>
    </xf>
    <xf numFmtId="0" fontId="10" fillId="0" borderId="5" xfId="38" applyFont="1" applyFill="1" applyBorder="1">
      <alignment vertical="top" wrapText="1"/>
    </xf>
    <xf numFmtId="0" fontId="100" fillId="0" borderId="3" xfId="38" applyFont="1" applyFill="1">
      <alignment vertical="top" wrapText="1"/>
    </xf>
    <xf numFmtId="0" fontId="101" fillId="2" borderId="0" xfId="0" applyFont="1" applyAlignment="1"/>
    <xf numFmtId="10" fontId="29" fillId="3" borderId="36" xfId="34" applyNumberFormat="1" applyFont="1" applyFill="1" applyBorder="1" applyAlignment="1">
      <alignment horizontal="right" vertical="top" wrapText="1"/>
    </xf>
    <xf numFmtId="168" fontId="29" fillId="0" borderId="36" xfId="36" applyFill="1" applyBorder="1">
      <alignment vertical="top" wrapText="1"/>
    </xf>
    <xf numFmtId="2" fontId="29" fillId="0" borderId="36" xfId="16" applyNumberFormat="1" applyFill="1" applyBorder="1">
      <alignment horizontal="right" vertical="top" wrapText="1"/>
    </xf>
    <xf numFmtId="165" fontId="29" fillId="3" borderId="37" xfId="4" applyFont="1" applyFill="1" applyBorder="1" applyAlignment="1">
      <alignment horizontal="right" vertical="top" wrapText="1"/>
    </xf>
    <xf numFmtId="0" fontId="29" fillId="0" borderId="5" xfId="16" applyFill="1" applyBorder="1">
      <alignment horizontal="right" vertical="top" wrapText="1"/>
    </xf>
    <xf numFmtId="0" fontId="29" fillId="3" borderId="24" xfId="16" applyBorder="1" applyAlignment="1">
      <alignment vertical="top" wrapText="1"/>
    </xf>
    <xf numFmtId="0" fontId="29" fillId="3" borderId="42" xfId="16" applyBorder="1">
      <alignment horizontal="right" vertical="top" wrapText="1"/>
    </xf>
    <xf numFmtId="0" fontId="29" fillId="3" borderId="43" xfId="16" applyBorder="1" applyAlignment="1">
      <alignment horizontal="left" vertical="top" wrapText="1"/>
    </xf>
    <xf numFmtId="0" fontId="29" fillId="3" borderId="24" xfId="16" applyBorder="1" applyAlignment="1">
      <alignment horizontal="left" vertical="center" wrapText="1" indent="1"/>
    </xf>
    <xf numFmtId="9" fontId="29" fillId="3" borderId="36" xfId="16" applyNumberFormat="1" applyBorder="1">
      <alignment horizontal="right" vertical="top" wrapText="1"/>
    </xf>
    <xf numFmtId="9" fontId="29" fillId="3" borderId="36" xfId="17" applyNumberFormat="1" applyBorder="1">
      <alignment horizontal="right" vertical="top" wrapText="1"/>
    </xf>
    <xf numFmtId="9" fontId="29" fillId="0" borderId="36" xfId="16" applyNumberFormat="1" applyFill="1" applyBorder="1">
      <alignment horizontal="right" vertical="top" wrapText="1"/>
    </xf>
    <xf numFmtId="171" fontId="44" fillId="3" borderId="5" xfId="17" applyNumberFormat="1" applyFont="1" applyAlignment="1">
      <alignment horizontal="left" vertical="top" wrapText="1"/>
    </xf>
    <xf numFmtId="2" fontId="29" fillId="0" borderId="37" xfId="16" applyNumberFormat="1" applyFill="1" applyBorder="1">
      <alignment horizontal="right" vertical="top" wrapText="1"/>
    </xf>
    <xf numFmtId="166" fontId="29" fillId="0" borderId="44" xfId="4" applyNumberFormat="1" applyFont="1" applyFill="1" applyBorder="1" applyAlignment="1">
      <alignment horizontal="right" vertical="top" wrapText="1"/>
    </xf>
    <xf numFmtId="168" fontId="89" fillId="2" borderId="36" xfId="34" applyNumberFormat="1" applyFont="1" applyFill="1" applyBorder="1" applyAlignment="1">
      <alignment horizontal="right" vertical="top" wrapText="1"/>
    </xf>
    <xf numFmtId="166" fontId="29" fillId="2" borderId="36" xfId="4" applyNumberFormat="1" applyFont="1" applyFill="1" applyBorder="1" applyAlignment="1">
      <alignment horizontal="right" vertical="top" wrapText="1"/>
    </xf>
    <xf numFmtId="1" fontId="29" fillId="2" borderId="39" xfId="16" applyNumberFormat="1" applyFill="1" applyBorder="1">
      <alignment horizontal="right" vertical="top" wrapText="1"/>
    </xf>
    <xf numFmtId="2" fontId="29" fillId="0" borderId="39" xfId="14" applyNumberFormat="1" applyFont="1" applyFill="1" applyBorder="1">
      <alignment horizontal="right" vertical="top" wrapText="1"/>
    </xf>
    <xf numFmtId="1" fontId="29" fillId="0" borderId="39" xfId="14" applyNumberFormat="1" applyFont="1" applyFill="1" applyBorder="1">
      <alignment horizontal="right" vertical="top" wrapText="1"/>
    </xf>
    <xf numFmtId="1" fontId="29" fillId="2" borderId="36" xfId="16" applyNumberFormat="1" applyFill="1" applyBorder="1">
      <alignment horizontal="right" vertical="top" wrapText="1"/>
    </xf>
    <xf numFmtId="1" fontId="29" fillId="0" borderId="36" xfId="14" applyNumberFormat="1" applyFont="1" applyFill="1" applyBorder="1">
      <alignment horizontal="right" vertical="top" wrapText="1"/>
    </xf>
    <xf numFmtId="1" fontId="29" fillId="0" borderId="3" xfId="14" applyNumberFormat="1" applyFont="1" applyFill="1">
      <alignment horizontal="right" vertical="top" wrapText="1"/>
    </xf>
    <xf numFmtId="168" fontId="29" fillId="0" borderId="28" xfId="14" applyNumberFormat="1" applyFont="1" applyFill="1" applyBorder="1">
      <alignment horizontal="right" vertical="top" wrapText="1"/>
    </xf>
    <xf numFmtId="3" fontId="33" fillId="2" borderId="3" xfId="14" applyNumberFormat="1" applyFill="1">
      <alignment horizontal="right" vertical="top" wrapText="1"/>
    </xf>
    <xf numFmtId="0" fontId="36" fillId="2" borderId="7" xfId="20" applyAlignment="1">
      <alignment horizontal="left"/>
    </xf>
    <xf numFmtId="9" fontId="29" fillId="0" borderId="39" xfId="34" applyFont="1" applyFill="1" applyBorder="1" applyAlignment="1">
      <alignment horizontal="right" vertical="top" wrapText="1"/>
    </xf>
    <xf numFmtId="0" fontId="53" fillId="2" borderId="0" xfId="0" applyFont="1" applyAlignment="1">
      <alignment horizontal="right" vertical="top" wrapText="1"/>
    </xf>
    <xf numFmtId="0" fontId="0" fillId="0" borderId="0" xfId="0" applyFill="1" applyAlignment="1">
      <alignment horizontal="right" vertical="top" wrapText="1"/>
    </xf>
    <xf numFmtId="168" fontId="29" fillId="3" borderId="0" xfId="1" applyAlignment="1">
      <alignment horizontal="right" vertical="top" wrapText="1"/>
    </xf>
    <xf numFmtId="0" fontId="77" fillId="2" borderId="0" xfId="0" applyFont="1" applyAlignment="1">
      <alignment horizontal="right" vertical="center" wrapText="1"/>
    </xf>
    <xf numFmtId="0" fontId="64" fillId="2" borderId="0" xfId="0" applyFont="1">
      <alignment vertical="top" wrapText="1"/>
    </xf>
    <xf numFmtId="0" fontId="51" fillId="2" borderId="0" xfId="48" applyFont="1" applyAlignment="1">
      <alignment horizontal="right" vertical="top" wrapText="1"/>
    </xf>
    <xf numFmtId="0" fontId="35" fillId="7" borderId="0" xfId="4" applyNumberFormat="1" applyFont="1" applyFill="1" applyAlignment="1">
      <alignment horizontal="right" vertical="top" wrapText="1"/>
    </xf>
    <xf numFmtId="168" fontId="43" fillId="2" borderId="0" xfId="41" applyNumberFormat="1" applyAlignment="1">
      <alignment horizontal="right"/>
    </xf>
    <xf numFmtId="168" fontId="43" fillId="2" borderId="3" xfId="41" applyNumberFormat="1" applyBorder="1" applyAlignment="1">
      <alignment horizontal="right"/>
    </xf>
    <xf numFmtId="0" fontId="89" fillId="3" borderId="61" xfId="0" applyFont="1" applyFill="1" applyBorder="1" applyAlignment="1">
      <alignment horizontal="right" vertical="top" wrapText="1"/>
    </xf>
    <xf numFmtId="0" fontId="122" fillId="3" borderId="0" xfId="0" applyFont="1" applyFill="1" applyAlignment="1">
      <alignment horizontal="right" vertical="top"/>
    </xf>
    <xf numFmtId="168" fontId="124" fillId="0" borderId="0" xfId="14" applyNumberFormat="1" applyFont="1" applyFill="1" applyBorder="1">
      <alignment horizontal="right" vertical="top" wrapText="1"/>
    </xf>
    <xf numFmtId="166" fontId="29" fillId="0" borderId="36" xfId="4" applyNumberFormat="1" applyFont="1" applyFill="1" applyBorder="1" applyAlignment="1">
      <alignment horizontal="right" wrapText="1"/>
    </xf>
    <xf numFmtId="166" fontId="44" fillId="15" borderId="3" xfId="4" applyNumberFormat="1" applyFont="1" applyFill="1" applyBorder="1" applyAlignment="1">
      <alignment horizontal="right" vertical="top" wrapText="1"/>
    </xf>
    <xf numFmtId="10" fontId="44" fillId="15" borderId="3" xfId="34" applyNumberFormat="1" applyFont="1" applyFill="1" applyBorder="1" applyAlignment="1">
      <alignment horizontal="right" vertical="top" wrapText="1"/>
    </xf>
    <xf numFmtId="2" fontId="44" fillId="15" borderId="3" xfId="16" applyNumberFormat="1" applyFont="1" applyFill="1">
      <alignment horizontal="right" vertical="top" wrapText="1"/>
    </xf>
    <xf numFmtId="1" fontId="44" fillId="15" borderId="3" xfId="16" applyNumberFormat="1" applyFont="1" applyFill="1">
      <alignment horizontal="right" vertical="top" wrapText="1"/>
    </xf>
    <xf numFmtId="9" fontId="44" fillId="15" borderId="3" xfId="34" applyFont="1" applyFill="1" applyBorder="1" applyAlignment="1">
      <alignment horizontal="right" vertical="top" wrapText="1"/>
    </xf>
    <xf numFmtId="0" fontId="44" fillId="15" borderId="3" xfId="16" applyFont="1" applyFill="1">
      <alignment horizontal="right" vertical="top" wrapText="1"/>
    </xf>
    <xf numFmtId="168" fontId="44" fillId="15" borderId="3" xfId="34" applyNumberFormat="1" applyFont="1" applyFill="1" applyBorder="1" applyAlignment="1">
      <alignment horizontal="right" vertical="top" wrapText="1"/>
    </xf>
    <xf numFmtId="9" fontId="44" fillId="15" borderId="5" xfId="34" applyFont="1" applyFill="1" applyBorder="1" applyAlignment="1">
      <alignment horizontal="right" vertical="top" wrapText="1"/>
    </xf>
    <xf numFmtId="166" fontId="0" fillId="2" borderId="0" xfId="0" applyNumberFormat="1">
      <alignment vertical="top" wrapText="1"/>
    </xf>
    <xf numFmtId="9" fontId="0" fillId="2" borderId="0" xfId="34" applyFont="1" applyFill="1" applyAlignment="1">
      <alignment vertical="top" wrapText="1"/>
    </xf>
    <xf numFmtId="173" fontId="29" fillId="0" borderId="36" xfId="4" applyNumberFormat="1" applyFont="1" applyFill="1" applyBorder="1" applyAlignment="1">
      <alignment horizontal="right" vertical="top" wrapText="1"/>
    </xf>
    <xf numFmtId="173" fontId="44" fillId="15" borderId="3" xfId="4" applyNumberFormat="1" applyFont="1" applyFill="1" applyBorder="1" applyAlignment="1">
      <alignment horizontal="right" vertical="top" wrapText="1"/>
    </xf>
    <xf numFmtId="0" fontId="29" fillId="0" borderId="37" xfId="36" applyNumberFormat="1" applyFill="1" applyBorder="1">
      <alignment vertical="top" wrapText="1"/>
    </xf>
    <xf numFmtId="168" fontId="29" fillId="3" borderId="3" xfId="36" applyAlignment="1">
      <alignment horizontal="left" vertical="center" wrapText="1"/>
    </xf>
    <xf numFmtId="9" fontId="29" fillId="15" borderId="3" xfId="34" applyFont="1" applyFill="1" applyBorder="1" applyAlignment="1">
      <alignment horizontal="right" vertical="top" wrapText="1"/>
    </xf>
    <xf numFmtId="1" fontId="29" fillId="3" borderId="3" xfId="36" applyNumberFormat="1" applyAlignment="1">
      <alignment horizontal="right" vertical="top" wrapText="1"/>
    </xf>
    <xf numFmtId="1" fontId="43" fillId="2" borderId="0" xfId="41" applyNumberFormat="1" applyAlignment="1">
      <alignment horizontal="right"/>
    </xf>
    <xf numFmtId="168" fontId="29" fillId="0" borderId="36" xfId="14" applyNumberFormat="1" applyFont="1" applyFill="1" applyBorder="1">
      <alignment horizontal="right" vertical="top" wrapText="1"/>
    </xf>
    <xf numFmtId="168" fontId="0" fillId="2" borderId="0" xfId="34" applyNumberFormat="1" applyFont="1" applyFill="1" applyAlignment="1">
      <alignment vertical="top" wrapText="1"/>
    </xf>
    <xf numFmtId="2" fontId="0" fillId="2" borderId="0" xfId="34" applyNumberFormat="1" applyFont="1" applyFill="1" applyAlignment="1">
      <alignment vertical="top" wrapText="1"/>
    </xf>
    <xf numFmtId="0" fontId="29" fillId="0" borderId="43" xfId="16" applyFill="1" applyBorder="1">
      <alignment horizontal="right" vertical="top" wrapText="1"/>
    </xf>
    <xf numFmtId="168" fontId="92" fillId="3" borderId="0" xfId="36" applyFont="1" applyBorder="1" applyAlignment="1">
      <alignment horizontal="left" vertical="top" wrapText="1"/>
    </xf>
    <xf numFmtId="0" fontId="89" fillId="0" borderId="65" xfId="0" applyFont="1" applyFill="1" applyBorder="1" applyAlignment="1">
      <alignment horizontal="right" vertical="top" wrapText="1"/>
    </xf>
    <xf numFmtId="0" fontId="89" fillId="0" borderId="64" xfId="0" applyFont="1" applyFill="1" applyBorder="1">
      <alignment vertical="top" wrapText="1"/>
    </xf>
    <xf numFmtId="0" fontId="89" fillId="0" borderId="65" xfId="0" applyFont="1" applyFill="1" applyBorder="1">
      <alignment vertical="top" wrapText="1"/>
    </xf>
    <xf numFmtId="0" fontId="89" fillId="0" borderId="66" xfId="0" applyFont="1" applyFill="1" applyBorder="1">
      <alignment vertical="top" wrapText="1"/>
    </xf>
    <xf numFmtId="0" fontId="89" fillId="0" borderId="67" xfId="0" applyFont="1" applyFill="1" applyBorder="1">
      <alignment vertical="top" wrapText="1"/>
    </xf>
    <xf numFmtId="1" fontId="29" fillId="0" borderId="37" xfId="14" applyNumberFormat="1" applyFont="1" applyFill="1" applyBorder="1">
      <alignment horizontal="right" vertical="top" wrapText="1"/>
    </xf>
    <xf numFmtId="0" fontId="42" fillId="7" borderId="0" xfId="44" applyFont="1" applyAlignment="1">
      <alignment horizontal="center" vertical="center" wrapText="1"/>
    </xf>
    <xf numFmtId="168" fontId="29" fillId="3" borderId="73" xfId="36" applyBorder="1">
      <alignment vertical="top" wrapText="1"/>
    </xf>
    <xf numFmtId="168" fontId="29" fillId="15" borderId="3" xfId="34" applyNumberFormat="1" applyFont="1" applyFill="1" applyBorder="1" applyAlignment="1">
      <alignment horizontal="right" vertical="top" wrapText="1"/>
    </xf>
    <xf numFmtId="168" fontId="44" fillId="15" borderId="5" xfId="34" applyNumberFormat="1" applyFont="1" applyFill="1" applyBorder="1"/>
    <xf numFmtId="10" fontId="44" fillId="15" borderId="3" xfId="16" applyNumberFormat="1" applyFont="1" applyFill="1">
      <alignment horizontal="right" vertical="top" wrapText="1"/>
    </xf>
    <xf numFmtId="168" fontId="44" fillId="15" borderId="5" xfId="59" applyFont="1" applyFill="1" applyBorder="1">
      <alignment vertical="top" wrapText="1"/>
    </xf>
    <xf numFmtId="0" fontId="29" fillId="15" borderId="3" xfId="16" applyFill="1">
      <alignment horizontal="right" vertical="top" wrapText="1"/>
    </xf>
    <xf numFmtId="0" fontId="33" fillId="15" borderId="3" xfId="14" applyFill="1">
      <alignment horizontal="right" vertical="top" wrapText="1"/>
    </xf>
    <xf numFmtId="168" fontId="29" fillId="15" borderId="3" xfId="16" applyNumberFormat="1" applyFill="1">
      <alignment horizontal="right" vertical="top" wrapText="1"/>
    </xf>
    <xf numFmtId="168" fontId="33" fillId="15" borderId="3" xfId="14" applyNumberFormat="1" applyFill="1">
      <alignment horizontal="right" vertical="top" wrapText="1"/>
    </xf>
    <xf numFmtId="168" fontId="29" fillId="15" borderId="5" xfId="59" applyFill="1" applyBorder="1">
      <alignment vertical="top" wrapText="1"/>
    </xf>
    <xf numFmtId="1" fontId="0" fillId="29" borderId="0" xfId="0" quotePrefix="1" applyNumberFormat="1" applyFill="1" applyAlignment="1" applyProtection="1">
      <alignment horizontal="right" vertical="center"/>
      <protection locked="0"/>
    </xf>
    <xf numFmtId="168" fontId="29" fillId="14" borderId="3" xfId="16" applyNumberFormat="1" applyFill="1">
      <alignment horizontal="right" vertical="top" wrapText="1"/>
    </xf>
    <xf numFmtId="168" fontId="63" fillId="15" borderId="5" xfId="59" applyFont="1" applyFill="1" applyBorder="1">
      <alignment vertical="top" wrapText="1"/>
    </xf>
    <xf numFmtId="1" fontId="29" fillId="15" borderId="3" xfId="16" applyNumberFormat="1" applyFill="1">
      <alignment horizontal="right" vertical="top" wrapText="1"/>
    </xf>
    <xf numFmtId="1" fontId="63" fillId="15" borderId="5" xfId="59" applyNumberFormat="1" applyFont="1" applyFill="1" applyBorder="1">
      <alignment vertical="top" wrapText="1"/>
    </xf>
    <xf numFmtId="1" fontId="63" fillId="14" borderId="5" xfId="59" applyNumberFormat="1" applyFont="1" applyFill="1" applyBorder="1">
      <alignment vertical="top" wrapText="1"/>
    </xf>
    <xf numFmtId="168" fontId="63" fillId="14" borderId="5" xfId="34" applyNumberFormat="1" applyFont="1" applyFill="1" applyBorder="1" applyAlignment="1">
      <alignment vertical="top" wrapText="1"/>
    </xf>
    <xf numFmtId="0" fontId="35" fillId="7" borderId="0" xfId="44" applyAlignment="1">
      <alignment vertical="center" wrapText="1"/>
    </xf>
    <xf numFmtId="166" fontId="44" fillId="15" borderId="29" xfId="4" applyNumberFormat="1" applyFont="1" applyFill="1" applyBorder="1" applyAlignment="1">
      <alignment horizontal="right" vertical="top" wrapText="1"/>
    </xf>
    <xf numFmtId="166" fontId="44" fillId="15" borderId="30" xfId="4" applyNumberFormat="1" applyFont="1" applyFill="1" applyBorder="1" applyAlignment="1">
      <alignment horizontal="right" vertical="top" wrapText="1"/>
    </xf>
    <xf numFmtId="168" fontId="44" fillId="17" borderId="3" xfId="36" quotePrefix="1" applyFont="1" applyFill="1" applyAlignment="1">
      <alignment horizontal="right" vertical="top" wrapText="1"/>
    </xf>
    <xf numFmtId="166" fontId="29" fillId="15" borderId="29" xfId="4" quotePrefix="1" applyNumberFormat="1" applyFont="1" applyFill="1" applyBorder="1" applyAlignment="1">
      <alignment horizontal="right" vertical="top" wrapText="1"/>
    </xf>
    <xf numFmtId="1" fontId="29" fillId="0" borderId="3" xfId="36" applyNumberFormat="1" applyFill="1" applyAlignment="1">
      <alignment horizontal="right" vertical="top" wrapText="1"/>
    </xf>
    <xf numFmtId="166" fontId="29" fillId="0" borderId="3" xfId="4" quotePrefix="1" applyNumberFormat="1" applyFont="1" applyFill="1" applyBorder="1" applyAlignment="1">
      <alignment horizontal="right" vertical="top" wrapText="1"/>
    </xf>
    <xf numFmtId="166" fontId="44" fillId="0" borderId="3" xfId="4" applyNumberFormat="1" applyFont="1" applyFill="1" applyBorder="1" applyAlignment="1">
      <alignment horizontal="right" vertical="top" wrapText="1"/>
    </xf>
    <xf numFmtId="166" fontId="44" fillId="18" borderId="13" xfId="4" applyNumberFormat="1" applyFont="1" applyFill="1" applyBorder="1" applyAlignment="1">
      <alignment horizontal="right" vertical="top" wrapText="1"/>
    </xf>
    <xf numFmtId="168" fontId="29" fillId="0" borderId="32" xfId="36" applyFill="1" applyBorder="1" applyAlignment="1">
      <alignment horizontal="right" vertical="top" wrapText="1"/>
    </xf>
    <xf numFmtId="9" fontId="44" fillId="0" borderId="30" xfId="36" quotePrefix="1" applyNumberFormat="1" applyFont="1" applyFill="1" applyBorder="1" applyAlignment="1">
      <alignment horizontal="right" vertical="top" wrapText="1"/>
    </xf>
    <xf numFmtId="168" fontId="44" fillId="16" borderId="5" xfId="36" applyFont="1" applyFill="1" applyBorder="1" applyAlignment="1">
      <alignment horizontal="left" vertical="center" wrapText="1"/>
    </xf>
    <xf numFmtId="166" fontId="44" fillId="17" borderId="5" xfId="4" applyNumberFormat="1" applyFont="1" applyFill="1" applyBorder="1" applyAlignment="1">
      <alignment horizontal="right" vertical="center" wrapText="1"/>
    </xf>
    <xf numFmtId="3" fontId="29" fillId="0" borderId="36" xfId="14" applyNumberFormat="1" applyFont="1" applyFill="1" applyBorder="1">
      <alignment horizontal="right" vertical="top" wrapText="1"/>
    </xf>
    <xf numFmtId="3" fontId="29" fillId="2" borderId="36" xfId="4" applyNumberFormat="1" applyFont="1" applyFill="1" applyBorder="1" applyAlignment="1">
      <alignment horizontal="right" vertical="top" wrapText="1"/>
    </xf>
    <xf numFmtId="0" fontId="132" fillId="3" borderId="61" xfId="0" applyFont="1" applyFill="1" applyBorder="1" applyAlignment="1">
      <alignment horizontal="right" vertical="top" wrapText="1"/>
    </xf>
    <xf numFmtId="1" fontId="29" fillId="0" borderId="3" xfId="36" applyNumberFormat="1" applyFill="1">
      <alignment vertical="top" wrapText="1"/>
    </xf>
    <xf numFmtId="9" fontId="29" fillId="0" borderId="3" xfId="14" applyNumberFormat="1" applyFont="1" applyFill="1">
      <alignment horizontal="right" vertical="top" wrapText="1"/>
    </xf>
    <xf numFmtId="168" fontId="29" fillId="0" borderId="75" xfId="36" applyFill="1" applyBorder="1">
      <alignment vertical="top" wrapText="1"/>
    </xf>
    <xf numFmtId="168" fontId="29" fillId="0" borderId="75" xfId="14" applyNumberFormat="1" applyFont="1" applyFill="1" applyBorder="1">
      <alignment horizontal="right" vertical="top" wrapText="1"/>
    </xf>
    <xf numFmtId="168" fontId="29" fillId="3" borderId="75" xfId="36" applyBorder="1">
      <alignment vertical="top" wrapText="1"/>
    </xf>
    <xf numFmtId="0" fontId="89" fillId="0" borderId="62" xfId="0" applyFont="1" applyFill="1" applyBorder="1" applyAlignment="1">
      <alignment horizontal="right" vertical="top" wrapText="1"/>
    </xf>
    <xf numFmtId="166" fontId="29" fillId="0" borderId="12" xfId="4" applyNumberFormat="1" applyFont="1" applyFill="1" applyBorder="1" applyAlignment="1">
      <alignment horizontal="right" vertical="top" wrapText="1"/>
    </xf>
    <xf numFmtId="0" fontId="64" fillId="3" borderId="0" xfId="16" applyFont="1" applyBorder="1">
      <alignment horizontal="right" vertical="top" wrapText="1"/>
    </xf>
    <xf numFmtId="168" fontId="124" fillId="3" borderId="0" xfId="1" applyFont="1">
      <alignment horizontal="left" vertical="top" wrapText="1"/>
    </xf>
    <xf numFmtId="8" fontId="0" fillId="2" borderId="0" xfId="0" applyNumberFormat="1">
      <alignment vertical="top" wrapText="1"/>
    </xf>
    <xf numFmtId="4" fontId="44" fillId="15" borderId="3" xfId="16" applyNumberFormat="1" applyFont="1" applyFill="1">
      <alignment horizontal="right" vertical="top" wrapText="1"/>
    </xf>
    <xf numFmtId="10" fontId="44" fillId="15" borderId="5" xfId="16" applyNumberFormat="1" applyFont="1" applyFill="1" applyBorder="1">
      <alignment horizontal="right" vertical="top" wrapText="1"/>
    </xf>
    <xf numFmtId="2" fontId="44" fillId="15" borderId="5" xfId="16" applyNumberFormat="1" applyFont="1" applyFill="1" applyBorder="1">
      <alignment horizontal="right" vertical="top" wrapText="1"/>
    </xf>
    <xf numFmtId="4" fontId="44" fillId="15" borderId="5" xfId="16" applyNumberFormat="1" applyFont="1" applyFill="1" applyBorder="1">
      <alignment horizontal="right" vertical="top" wrapText="1"/>
    </xf>
    <xf numFmtId="0" fontId="0" fillId="2" borderId="0" xfId="34" applyNumberFormat="1" applyFont="1" applyFill="1" applyAlignment="1">
      <alignment vertical="top" wrapText="1"/>
    </xf>
    <xf numFmtId="165" fontId="0" fillId="2" borderId="0" xfId="4" applyFont="1" applyFill="1" applyAlignment="1">
      <alignment vertical="top" wrapText="1"/>
    </xf>
    <xf numFmtId="10" fontId="0" fillId="2" borderId="0" xfId="34" applyNumberFormat="1" applyFont="1" applyFill="1" applyAlignment="1">
      <alignment vertical="top" wrapText="1"/>
    </xf>
    <xf numFmtId="175" fontId="44" fillId="15" borderId="3" xfId="16" applyNumberFormat="1" applyFont="1" applyFill="1">
      <alignment horizontal="right" vertical="top" wrapText="1"/>
    </xf>
    <xf numFmtId="166" fontId="29" fillId="0" borderId="0" xfId="4" applyNumberFormat="1" applyFont="1" applyFill="1" applyBorder="1" applyAlignment="1">
      <alignment horizontal="right" vertical="top" wrapText="1"/>
    </xf>
    <xf numFmtId="0" fontId="105" fillId="2" borderId="0" xfId="0" applyFont="1" applyAlignment="1">
      <alignment horizontal="left" vertical="top" wrapText="1"/>
    </xf>
    <xf numFmtId="166" fontId="29" fillId="15" borderId="27" xfId="4" applyNumberFormat="1" applyFont="1" applyFill="1" applyBorder="1" applyAlignment="1">
      <alignment horizontal="left" vertical="top" wrapText="1"/>
    </xf>
    <xf numFmtId="0" fontId="42" fillId="7" borderId="0" xfId="44" applyFont="1" applyAlignment="1">
      <alignment vertical="center" wrapText="1"/>
    </xf>
    <xf numFmtId="169" fontId="42" fillId="7" borderId="0" xfId="44" applyNumberFormat="1" applyFont="1" applyAlignment="1">
      <alignment horizontal="right" vertical="center" wrapText="1"/>
    </xf>
    <xf numFmtId="168" fontId="29" fillId="3" borderId="3" xfId="36" applyAlignment="1">
      <alignment horizontal="center" vertical="top" wrapText="1"/>
    </xf>
    <xf numFmtId="168" fontId="29" fillId="3" borderId="3" xfId="36" applyAlignment="1">
      <alignment horizontal="center" vertical="center" wrapText="1"/>
    </xf>
    <xf numFmtId="168" fontId="29" fillId="3" borderId="5" xfId="36" applyBorder="1" applyAlignment="1">
      <alignment horizontal="center" vertical="top" wrapText="1"/>
    </xf>
    <xf numFmtId="0" fontId="95" fillId="18" borderId="0" xfId="41" applyFont="1" applyFill="1">
      <alignment horizontal="left"/>
    </xf>
    <xf numFmtId="0" fontId="27" fillId="18" borderId="0" xfId="48" applyFont="1" applyFill="1" applyAlignment="1">
      <alignment horizontal="center" vertical="top"/>
    </xf>
    <xf numFmtId="0" fontId="27" fillId="18" borderId="0" xfId="48" applyFont="1" applyFill="1">
      <alignment vertical="top"/>
    </xf>
    <xf numFmtId="168" fontId="29" fillId="19" borderId="24" xfId="36" applyFill="1" applyBorder="1" applyAlignment="1">
      <alignment horizontal="center" vertical="top" wrapText="1"/>
    </xf>
    <xf numFmtId="168" fontId="129" fillId="18" borderId="3" xfId="36" applyFont="1" applyFill="1">
      <alignment vertical="top" wrapText="1"/>
    </xf>
    <xf numFmtId="166" fontId="130" fillId="19" borderId="3" xfId="4" applyNumberFormat="1" applyFont="1" applyFill="1" applyBorder="1" applyAlignment="1">
      <alignment horizontal="right" vertical="top" wrapText="1"/>
    </xf>
    <xf numFmtId="168" fontId="66" fillId="18" borderId="3" xfId="36" applyFont="1" applyFill="1">
      <alignment vertical="top" wrapText="1"/>
    </xf>
    <xf numFmtId="166" fontId="29" fillId="18" borderId="24" xfId="4" applyNumberFormat="1" applyFont="1" applyFill="1" applyBorder="1" applyAlignment="1">
      <alignment horizontal="right" vertical="top" wrapText="1"/>
    </xf>
    <xf numFmtId="168" fontId="130" fillId="19" borderId="3" xfId="36" applyFont="1" applyFill="1" applyAlignment="1">
      <alignment horizontal="right" vertical="top" wrapText="1"/>
    </xf>
    <xf numFmtId="168" fontId="89" fillId="3" borderId="3" xfId="36" applyFont="1" applyAlignment="1">
      <alignment horizontal="left" vertical="top" wrapText="1"/>
    </xf>
    <xf numFmtId="3" fontId="44" fillId="0" borderId="36" xfId="17" applyFont="1" applyFill="1" applyBorder="1">
      <alignment horizontal="right" vertical="top" wrapText="1"/>
    </xf>
    <xf numFmtId="0" fontId="105" fillId="2" borderId="0" xfId="0" applyFont="1">
      <alignment vertical="top" wrapText="1"/>
    </xf>
    <xf numFmtId="166" fontId="93" fillId="3" borderId="0" xfId="4" applyNumberFormat="1" applyFont="1" applyFill="1" applyBorder="1" applyAlignment="1">
      <alignment horizontal="right" vertical="top" wrapText="1"/>
    </xf>
    <xf numFmtId="175" fontId="44" fillId="15" borderId="5" xfId="16" applyNumberFormat="1" applyFont="1" applyFill="1" applyBorder="1">
      <alignment horizontal="right" vertical="top" wrapText="1"/>
    </xf>
    <xf numFmtId="166" fontId="44" fillId="16" borderId="5" xfId="4" applyNumberFormat="1" applyFont="1" applyFill="1" applyBorder="1" applyAlignment="1">
      <alignment horizontal="right" vertical="center" wrapText="1"/>
    </xf>
    <xf numFmtId="168" fontId="89" fillId="0" borderId="65" xfId="0" applyNumberFormat="1" applyFont="1" applyFill="1" applyBorder="1">
      <alignment vertical="top" wrapText="1"/>
    </xf>
    <xf numFmtId="176" fontId="29" fillId="0" borderId="36" xfId="17" applyNumberFormat="1" applyFill="1" applyBorder="1">
      <alignment horizontal="right" vertical="top" wrapText="1"/>
    </xf>
    <xf numFmtId="176" fontId="29" fillId="3" borderId="36" xfId="17" applyNumberFormat="1" applyBorder="1">
      <alignment horizontal="right" vertical="top" wrapText="1"/>
    </xf>
    <xf numFmtId="176" fontId="29" fillId="0" borderId="37" xfId="17" applyNumberFormat="1" applyFill="1" applyBorder="1">
      <alignment horizontal="right" vertical="top" wrapText="1"/>
    </xf>
    <xf numFmtId="176" fontId="29" fillId="0" borderId="0" xfId="16" applyNumberFormat="1" applyFill="1" applyBorder="1">
      <alignment horizontal="right" vertical="top" wrapText="1"/>
    </xf>
    <xf numFmtId="176" fontId="29" fillId="3" borderId="0" xfId="16" applyNumberFormat="1" applyBorder="1">
      <alignment horizontal="right" vertical="top" wrapText="1"/>
    </xf>
    <xf numFmtId="176" fontId="29" fillId="3" borderId="37" xfId="17" applyNumberFormat="1" applyBorder="1">
      <alignment horizontal="right" vertical="top" wrapText="1"/>
    </xf>
    <xf numFmtId="176" fontId="89" fillId="0" borderId="61" xfId="0" applyNumberFormat="1" applyFont="1" applyFill="1" applyBorder="1">
      <alignment vertical="top" wrapText="1"/>
    </xf>
    <xf numFmtId="176" fontId="29" fillId="0" borderId="36" xfId="16" applyNumberFormat="1" applyFill="1" applyBorder="1">
      <alignment horizontal="right" vertical="top" wrapText="1"/>
    </xf>
    <xf numFmtId="176" fontId="29" fillId="3" borderId="36" xfId="16" applyNumberFormat="1" applyBorder="1">
      <alignment horizontal="right" vertical="top" wrapText="1"/>
    </xf>
    <xf numFmtId="176" fontId="29" fillId="3" borderId="37" xfId="16" applyNumberFormat="1" applyBorder="1">
      <alignment horizontal="right" vertical="top" wrapText="1"/>
    </xf>
    <xf numFmtId="175" fontId="29" fillId="0" borderId="48" xfId="16" applyNumberFormat="1" applyFill="1" applyBorder="1">
      <alignment horizontal="right" vertical="top" wrapText="1"/>
    </xf>
    <xf numFmtId="175" fontId="29" fillId="0" borderId="5" xfId="16" applyNumberFormat="1" applyFill="1" applyBorder="1">
      <alignment horizontal="right" vertical="top" wrapText="1"/>
    </xf>
    <xf numFmtId="175" fontId="29" fillId="0" borderId="3" xfId="16" applyNumberFormat="1" applyFill="1">
      <alignment horizontal="right" vertical="top" wrapText="1"/>
    </xf>
    <xf numFmtId="175" fontId="44" fillId="0" borderId="0" xfId="41" applyNumberFormat="1" applyFont="1" applyFill="1" applyAlignment="1">
      <alignment horizontal="right"/>
    </xf>
    <xf numFmtId="175" fontId="29" fillId="0" borderId="0" xfId="0" applyNumberFormat="1" applyFont="1" applyFill="1" applyAlignment="1">
      <alignment horizontal="right" vertical="top" wrapText="1"/>
    </xf>
    <xf numFmtId="168" fontId="29" fillId="0" borderId="37" xfId="34" applyNumberFormat="1" applyFont="1" applyFill="1" applyBorder="1" applyAlignment="1">
      <alignment horizontal="right" vertical="top" wrapText="1"/>
    </xf>
    <xf numFmtId="0" fontId="37" fillId="2" borderId="0" xfId="22" applyAlignment="1">
      <alignment vertical="center" wrapText="1"/>
    </xf>
    <xf numFmtId="0" fontId="35" fillId="2" borderId="0" xfId="0" applyFont="1">
      <alignment vertical="top" wrapText="1"/>
    </xf>
    <xf numFmtId="166" fontId="89" fillId="0" borderId="64" xfId="4" applyNumberFormat="1" applyFont="1" applyFill="1" applyBorder="1" applyAlignment="1">
      <alignment horizontal="right" vertical="top" wrapText="1"/>
    </xf>
    <xf numFmtId="1" fontId="29" fillId="0" borderId="30" xfId="36" applyNumberFormat="1" applyFill="1" applyBorder="1" applyAlignment="1">
      <alignment horizontal="right" vertical="top" wrapText="1"/>
    </xf>
    <xf numFmtId="1" fontId="29" fillId="0" borderId="29" xfId="36" applyNumberFormat="1" applyFill="1" applyBorder="1" applyAlignment="1">
      <alignment horizontal="right" vertical="top" wrapText="1"/>
    </xf>
    <xf numFmtId="9" fontId="29" fillId="0" borderId="3" xfId="34" applyFont="1" applyFill="1" applyBorder="1" applyAlignment="1">
      <alignment vertical="top" wrapText="1"/>
    </xf>
    <xf numFmtId="9" fontId="29" fillId="0" borderId="3" xfId="36" applyNumberFormat="1" applyFill="1">
      <alignment vertical="top" wrapText="1"/>
    </xf>
    <xf numFmtId="9" fontId="29" fillId="0" borderId="5" xfId="36" applyNumberFormat="1" applyFill="1" applyBorder="1">
      <alignment vertical="top" wrapText="1"/>
    </xf>
    <xf numFmtId="0" fontId="89" fillId="0" borderId="60" xfId="0" applyFont="1" applyFill="1" applyBorder="1">
      <alignment vertical="top" wrapText="1"/>
    </xf>
    <xf numFmtId="9" fontId="89" fillId="0" borderId="61" xfId="0" applyNumberFormat="1" applyFont="1" applyFill="1" applyBorder="1">
      <alignment vertical="top" wrapText="1"/>
    </xf>
    <xf numFmtId="1" fontId="89" fillId="0" borderId="61" xfId="0" applyNumberFormat="1" applyFont="1" applyFill="1" applyBorder="1">
      <alignment vertical="top" wrapText="1"/>
    </xf>
    <xf numFmtId="0" fontId="29" fillId="0" borderId="67" xfId="0" applyFont="1" applyFill="1" applyBorder="1">
      <alignment vertical="top" wrapText="1"/>
    </xf>
    <xf numFmtId="9" fontId="29" fillId="0" borderId="67" xfId="0" applyNumberFormat="1" applyFont="1" applyFill="1" applyBorder="1">
      <alignment vertical="top" wrapText="1"/>
    </xf>
    <xf numFmtId="9" fontId="29" fillId="0" borderId="75" xfId="34" applyFont="1" applyFill="1" applyBorder="1" applyAlignment="1">
      <alignment vertical="top" wrapText="1"/>
    </xf>
    <xf numFmtId="9" fontId="29" fillId="0" borderId="64" xfId="0" applyNumberFormat="1" applyFont="1" applyFill="1" applyBorder="1">
      <alignment vertical="top" wrapText="1"/>
    </xf>
    <xf numFmtId="9" fontId="29" fillId="0" borderId="39" xfId="14" applyNumberFormat="1" applyFont="1" applyFill="1" applyBorder="1">
      <alignment horizontal="right" vertical="top" wrapText="1"/>
    </xf>
    <xf numFmtId="9" fontId="29" fillId="0" borderId="36" xfId="14" applyNumberFormat="1" applyFont="1" applyFill="1" applyBorder="1">
      <alignment horizontal="right" vertical="top" wrapText="1"/>
    </xf>
    <xf numFmtId="0" fontId="139" fillId="0" borderId="77" xfId="18" applyFont="1" applyFill="1" applyBorder="1">
      <alignment vertical="top" wrapText="1"/>
    </xf>
    <xf numFmtId="1" fontId="124" fillId="3" borderId="3" xfId="36" applyNumberFormat="1" applyFont="1" applyAlignment="1">
      <alignment horizontal="center" vertical="top" wrapText="1"/>
    </xf>
    <xf numFmtId="168" fontId="124" fillId="3" borderId="5" xfId="36" applyFont="1" applyBorder="1">
      <alignment vertical="top" wrapText="1"/>
    </xf>
    <xf numFmtId="0" fontId="89" fillId="0" borderId="61" xfId="0" applyFont="1" applyFill="1" applyBorder="1">
      <alignment vertical="top" wrapText="1"/>
    </xf>
    <xf numFmtId="0" fontId="89" fillId="0" borderId="61" xfId="0" applyFont="1" applyFill="1" applyBorder="1" applyAlignment="1">
      <alignment horizontal="right" vertical="top" wrapText="1"/>
    </xf>
    <xf numFmtId="3" fontId="89" fillId="0" borderId="63" xfId="0" applyNumberFormat="1" applyFont="1" applyFill="1" applyBorder="1">
      <alignment vertical="top" wrapText="1"/>
    </xf>
    <xf numFmtId="0" fontId="89" fillId="0" borderId="63" xfId="0" applyFont="1" applyFill="1" applyBorder="1">
      <alignment vertical="top" wrapText="1"/>
    </xf>
    <xf numFmtId="9" fontId="29" fillId="0" borderId="5" xfId="16" applyNumberFormat="1" applyFill="1" applyBorder="1">
      <alignment horizontal="right" vertical="top" wrapText="1"/>
    </xf>
    <xf numFmtId="10" fontId="29" fillId="0" borderId="3" xfId="16" applyNumberFormat="1" applyFill="1" applyAlignment="1">
      <alignment vertical="top" wrapText="1"/>
    </xf>
    <xf numFmtId="10" fontId="29" fillId="0" borderId="5" xfId="16" applyNumberFormat="1" applyFill="1" applyBorder="1" applyAlignment="1">
      <alignment vertical="top" wrapText="1"/>
    </xf>
    <xf numFmtId="9" fontId="29" fillId="0" borderId="3" xfId="16" applyNumberFormat="1" applyFill="1">
      <alignment horizontal="right" vertical="top" wrapText="1"/>
    </xf>
    <xf numFmtId="9" fontId="29" fillId="0" borderId="5" xfId="16" applyNumberFormat="1" applyFill="1" applyBorder="1" applyAlignment="1">
      <alignment vertical="top" wrapText="1"/>
    </xf>
    <xf numFmtId="3" fontId="29" fillId="0" borderId="5" xfId="16" applyNumberFormat="1" applyFill="1" applyBorder="1">
      <alignment horizontal="right" vertical="top" wrapText="1"/>
    </xf>
    <xf numFmtId="3" fontId="29" fillId="0" borderId="3" xfId="16" applyNumberFormat="1" applyFill="1">
      <alignment horizontal="right" vertical="top" wrapText="1"/>
    </xf>
    <xf numFmtId="166" fontId="29" fillId="0" borderId="3" xfId="4" applyNumberFormat="1" applyFont="1" applyFill="1" applyBorder="1" applyAlignment="1">
      <alignment horizontal="left" vertical="top" wrapText="1"/>
    </xf>
    <xf numFmtId="168" fontId="35" fillId="7" borderId="0" xfId="44" applyNumberFormat="1" applyAlignment="1">
      <alignment vertical="center" wrapText="1"/>
    </xf>
    <xf numFmtId="0" fontId="141" fillId="2" borderId="0" xfId="0" applyFont="1">
      <alignment vertical="top" wrapText="1"/>
    </xf>
    <xf numFmtId="0" fontId="142" fillId="2" borderId="0" xfId="0" applyFont="1" applyAlignment="1">
      <alignment horizontal="left" vertical="center"/>
    </xf>
    <xf numFmtId="0" fontId="29" fillId="0" borderId="13" xfId="16" applyFill="1" applyBorder="1">
      <alignment horizontal="right" vertical="top" wrapText="1"/>
    </xf>
    <xf numFmtId="0" fontId="0" fillId="0" borderId="77" xfId="0" applyFill="1" applyBorder="1">
      <alignment vertical="top" wrapText="1"/>
    </xf>
    <xf numFmtId="1" fontId="35" fillId="7" borderId="0" xfId="44" applyNumberFormat="1" applyAlignment="1">
      <alignment horizontal="right" vertical="center" wrapText="1"/>
    </xf>
    <xf numFmtId="0" fontId="29" fillId="0" borderId="24" xfId="16" applyFill="1" applyBorder="1" applyAlignment="1">
      <alignment vertical="top" wrapText="1"/>
    </xf>
    <xf numFmtId="0" fontId="29" fillId="0" borderId="3" xfId="16" applyFill="1" applyAlignment="1">
      <alignment vertical="top" wrapText="1"/>
    </xf>
    <xf numFmtId="168" fontId="64" fillId="0" borderId="77" xfId="36" applyFont="1" applyFill="1" applyBorder="1" applyAlignment="1">
      <alignment vertical="center" wrapText="1"/>
    </xf>
    <xf numFmtId="166" fontId="29" fillId="0" borderId="77" xfId="4" applyNumberFormat="1" applyFont="1" applyFill="1" applyBorder="1" applyAlignment="1">
      <alignment horizontal="right" vertical="top" wrapText="1"/>
    </xf>
    <xf numFmtId="174" fontId="29" fillId="0" borderId="3" xfId="4" applyNumberFormat="1" applyFont="1" applyFill="1" applyBorder="1" applyAlignment="1">
      <alignment horizontal="right" vertical="top" wrapText="1"/>
    </xf>
    <xf numFmtId="0" fontId="123" fillId="28" borderId="0" xfId="0" applyFont="1" applyFill="1">
      <alignment vertical="top" wrapText="1"/>
    </xf>
    <xf numFmtId="0" fontId="29" fillId="14" borderId="3" xfId="16" applyFill="1">
      <alignment horizontal="right" vertical="top" wrapText="1"/>
    </xf>
    <xf numFmtId="0" fontId="47" fillId="2" borderId="0" xfId="56" applyFill="1" applyBorder="1" applyAlignment="1">
      <alignment horizontal="right" vertical="top"/>
    </xf>
    <xf numFmtId="0" fontId="99" fillId="2" borderId="0" xfId="22" applyFont="1" applyAlignment="1">
      <alignment horizontal="right" vertical="top" wrapText="1"/>
    </xf>
    <xf numFmtId="0" fontId="47" fillId="2" borderId="0" xfId="56" applyFill="1" applyAlignment="1">
      <alignment horizontal="right" vertical="top" wrapText="1"/>
    </xf>
    <xf numFmtId="0" fontId="29" fillId="0" borderId="77" xfId="16" applyFill="1" applyBorder="1">
      <alignment horizontal="right" vertical="top" wrapText="1"/>
    </xf>
    <xf numFmtId="9" fontId="89" fillId="0" borderId="61" xfId="0" applyNumberFormat="1" applyFont="1" applyFill="1" applyBorder="1" applyAlignment="1">
      <alignment horizontal="right" vertical="top" wrapText="1"/>
    </xf>
    <xf numFmtId="168" fontId="29" fillId="0" borderId="0" xfId="36" applyFill="1" applyBorder="1" applyAlignment="1">
      <alignment horizontal="right" vertical="top" wrapText="1"/>
    </xf>
    <xf numFmtId="0" fontId="64" fillId="2" borderId="0" xfId="0" applyFont="1" applyAlignment="1">
      <alignment vertical="top"/>
    </xf>
    <xf numFmtId="0" fontId="124" fillId="2" borderId="0" xfId="0" applyFont="1">
      <alignment vertical="top" wrapText="1"/>
    </xf>
    <xf numFmtId="164" fontId="0" fillId="2" borderId="0" xfId="0" applyNumberFormat="1">
      <alignment vertical="top" wrapText="1"/>
    </xf>
    <xf numFmtId="0" fontId="29" fillId="3" borderId="37" xfId="16" applyBorder="1" applyAlignment="1">
      <alignment horizontal="right" vertical="top"/>
    </xf>
    <xf numFmtId="177" fontId="29" fillId="0" borderId="3" xfId="14" applyNumberFormat="1" applyFont="1" applyFill="1">
      <alignment horizontal="right" vertical="top" wrapText="1"/>
    </xf>
    <xf numFmtId="0" fontId="79" fillId="0" borderId="0" xfId="7" applyNumberFormat="1" applyFont="1" applyFill="1" applyAlignment="1">
      <alignment horizontal="right" vertical="center" wrapText="1"/>
    </xf>
    <xf numFmtId="0" fontId="148" fillId="2" borderId="0" xfId="0" applyFont="1">
      <alignment vertical="top" wrapText="1"/>
    </xf>
    <xf numFmtId="168" fontId="148" fillId="0" borderId="3" xfId="36" applyFont="1" applyFill="1" applyAlignment="1">
      <alignment vertical="center" wrapText="1"/>
    </xf>
    <xf numFmtId="168" fontId="148" fillId="0" borderId="3" xfId="36" applyFont="1" applyFill="1" applyAlignment="1">
      <alignment horizontal="left" vertical="center" wrapText="1" indent="1"/>
    </xf>
    <xf numFmtId="2" fontId="29" fillId="3" borderId="36" xfId="4" applyNumberFormat="1" applyFont="1" applyFill="1" applyBorder="1" applyAlignment="1">
      <alignment horizontal="right" vertical="top" wrapText="1"/>
    </xf>
    <xf numFmtId="1" fontId="0" fillId="2" borderId="0" xfId="0" applyNumberFormat="1">
      <alignment vertical="top" wrapText="1"/>
    </xf>
    <xf numFmtId="167" fontId="29" fillId="0" borderId="36" xfId="16" applyNumberFormat="1" applyFill="1" applyBorder="1">
      <alignment horizontal="right" vertical="top" wrapText="1"/>
    </xf>
    <xf numFmtId="168" fontId="124" fillId="2" borderId="0" xfId="34" applyNumberFormat="1" applyFont="1" applyFill="1" applyAlignment="1">
      <alignment vertical="top" wrapText="1"/>
    </xf>
    <xf numFmtId="168" fontId="64" fillId="2" borderId="0" xfId="34" applyNumberFormat="1" applyFont="1" applyFill="1" applyAlignment="1">
      <alignment vertical="top" wrapText="1"/>
    </xf>
    <xf numFmtId="168" fontId="124" fillId="2" borderId="0" xfId="0" applyNumberFormat="1" applyFont="1">
      <alignment vertical="top" wrapText="1"/>
    </xf>
    <xf numFmtId="10" fontId="124" fillId="2" borderId="0" xfId="0" applyNumberFormat="1" applyFont="1">
      <alignment vertical="top" wrapText="1"/>
    </xf>
    <xf numFmtId="10" fontId="64" fillId="2" borderId="0" xfId="0" applyNumberFormat="1" applyFont="1">
      <alignment vertical="top" wrapText="1"/>
    </xf>
    <xf numFmtId="1" fontId="64" fillId="2" borderId="0" xfId="0" applyNumberFormat="1" applyFont="1">
      <alignment vertical="top" wrapText="1"/>
    </xf>
    <xf numFmtId="176" fontId="89" fillId="0" borderId="62" xfId="0" applyNumberFormat="1" applyFont="1" applyFill="1" applyBorder="1" applyAlignment="1">
      <alignment horizontal="right" vertical="top" wrapText="1"/>
    </xf>
    <xf numFmtId="0" fontId="151" fillId="2" borderId="0" xfId="48" applyFont="1" applyAlignment="1">
      <alignment horizontal="right" vertical="top" wrapText="1"/>
    </xf>
    <xf numFmtId="168" fontId="93" fillId="3" borderId="0" xfId="36" applyFont="1" applyBorder="1" applyAlignment="1">
      <alignment horizontal="left" vertical="top" wrapText="1"/>
    </xf>
    <xf numFmtId="166" fontId="44" fillId="15" borderId="5" xfId="4" applyNumberFormat="1" applyFont="1" applyFill="1" applyBorder="1" applyAlignment="1">
      <alignment horizontal="right" vertical="top" wrapText="1"/>
    </xf>
    <xf numFmtId="165" fontId="29" fillId="0" borderId="3" xfId="4" applyFont="1" applyFill="1" applyBorder="1" applyAlignment="1">
      <alignment horizontal="right" vertical="top" wrapText="1"/>
    </xf>
    <xf numFmtId="168" fontId="29" fillId="3" borderId="3" xfId="36" quotePrefix="1">
      <alignment vertical="top" wrapText="1"/>
    </xf>
    <xf numFmtId="167" fontId="29" fillId="0" borderId="3" xfId="4" applyNumberFormat="1" applyFont="1" applyFill="1" applyBorder="1" applyAlignment="1">
      <alignment horizontal="right" vertical="top" wrapText="1"/>
    </xf>
    <xf numFmtId="9" fontId="44" fillId="14" borderId="3" xfId="36" applyNumberFormat="1" applyFont="1" applyFill="1">
      <alignment vertical="top" wrapText="1"/>
    </xf>
    <xf numFmtId="167" fontId="44" fillId="14" borderId="3" xfId="36" applyNumberFormat="1" applyFont="1" applyFill="1" applyAlignment="1">
      <alignment horizontal="right" vertical="top" wrapText="1"/>
    </xf>
    <xf numFmtId="2" fontId="44" fillId="14" borderId="3" xfId="36" applyNumberFormat="1" applyFont="1" applyFill="1">
      <alignment vertical="top" wrapText="1"/>
    </xf>
    <xf numFmtId="43" fontId="0" fillId="2" borderId="0" xfId="0" applyNumberFormat="1">
      <alignment vertical="top" wrapText="1"/>
    </xf>
    <xf numFmtId="0" fontId="29" fillId="0" borderId="5" xfId="43" applyFont="1" applyFill="1" applyBorder="1">
      <alignment vertical="top" wrapText="1"/>
    </xf>
    <xf numFmtId="168" fontId="29" fillId="0" borderId="13" xfId="36" applyFill="1" applyBorder="1">
      <alignment vertical="top" wrapText="1"/>
    </xf>
    <xf numFmtId="168" fontId="89" fillId="2" borderId="65" xfId="0" applyNumberFormat="1" applyFont="1" applyBorder="1">
      <alignment vertical="top" wrapText="1"/>
    </xf>
    <xf numFmtId="0" fontId="89" fillId="2" borderId="65" xfId="0" applyFont="1" applyBorder="1">
      <alignment vertical="top" wrapText="1"/>
    </xf>
    <xf numFmtId="166" fontId="29" fillId="2" borderId="29" xfId="4" applyNumberFormat="1" applyFont="1" applyFill="1" applyBorder="1" applyAlignment="1">
      <alignment horizontal="right" vertical="top" wrapText="1"/>
    </xf>
    <xf numFmtId="168" fontId="29" fillId="2" borderId="29" xfId="4" applyNumberFormat="1" applyFont="1" applyFill="1" applyBorder="1" applyAlignment="1">
      <alignment horizontal="right" vertical="top" wrapText="1"/>
    </xf>
    <xf numFmtId="168" fontId="29" fillId="3" borderId="3" xfId="36" quotePrefix="1" applyAlignment="1">
      <alignment horizontal="left" vertical="top" wrapText="1"/>
    </xf>
    <xf numFmtId="168" fontId="44" fillId="15" borderId="3" xfId="36" applyFont="1" applyFill="1" applyAlignment="1">
      <alignment horizontal="right" vertical="top" wrapText="1"/>
    </xf>
    <xf numFmtId="174" fontId="44" fillId="15" borderId="3" xfId="4" applyNumberFormat="1" applyFont="1" applyFill="1" applyBorder="1" applyAlignment="1">
      <alignment horizontal="right" vertical="top" wrapText="1"/>
    </xf>
    <xf numFmtId="176" fontId="44" fillId="14" borderId="5" xfId="17" applyNumberFormat="1" applyFont="1" applyFill="1">
      <alignment horizontal="right" vertical="top" wrapText="1"/>
    </xf>
    <xf numFmtId="166" fontId="44" fillId="14" borderId="3" xfId="4" applyNumberFormat="1" applyFont="1" applyFill="1" applyBorder="1" applyAlignment="1">
      <alignment horizontal="right" vertical="top" wrapText="1"/>
    </xf>
    <xf numFmtId="1" fontId="44" fillId="14" borderId="3" xfId="36" applyNumberFormat="1" applyFont="1" applyFill="1" applyAlignment="1">
      <alignment horizontal="right" vertical="top" wrapText="1"/>
    </xf>
    <xf numFmtId="176" fontId="44" fillId="14" borderId="3" xfId="36" applyNumberFormat="1" applyFont="1" applyFill="1" applyAlignment="1">
      <alignment horizontal="right" vertical="top" wrapText="1"/>
    </xf>
    <xf numFmtId="177" fontId="44" fillId="14" borderId="3" xfId="16" applyNumberFormat="1" applyFont="1" applyFill="1" applyAlignment="1">
      <alignment horizontal="left" vertical="top" wrapText="1"/>
    </xf>
    <xf numFmtId="168" fontId="44" fillId="14" borderId="3" xfId="16" applyNumberFormat="1" applyFont="1" applyFill="1">
      <alignment horizontal="right" vertical="top" wrapText="1"/>
    </xf>
    <xf numFmtId="177" fontId="44" fillId="14" borderId="3" xfId="16" applyNumberFormat="1" applyFont="1" applyFill="1">
      <alignment horizontal="right" vertical="top" wrapText="1"/>
    </xf>
    <xf numFmtId="176" fontId="44" fillId="14" borderId="28" xfId="16" applyNumberFormat="1" applyFont="1" applyFill="1" applyBorder="1">
      <alignment horizontal="right" vertical="top" wrapText="1"/>
    </xf>
    <xf numFmtId="0" fontId="44" fillId="14" borderId="0" xfId="16" applyFont="1" applyFill="1" applyBorder="1">
      <alignment horizontal="right" vertical="top" wrapText="1"/>
    </xf>
    <xf numFmtId="176" fontId="29" fillId="0" borderId="83" xfId="17" applyNumberFormat="1" applyFill="1" applyBorder="1">
      <alignment horizontal="right" vertical="top" wrapText="1"/>
    </xf>
    <xf numFmtId="176" fontId="29" fillId="3" borderId="83" xfId="16" applyNumberFormat="1" applyBorder="1">
      <alignment horizontal="right" vertical="top" wrapText="1"/>
    </xf>
    <xf numFmtId="0" fontId="44" fillId="14" borderId="24" xfId="16" applyFont="1" applyFill="1" applyBorder="1" applyAlignment="1">
      <alignment horizontal="right" vertical="center" wrapText="1"/>
    </xf>
    <xf numFmtId="166" fontId="89" fillId="0" borderId="61" xfId="4" applyNumberFormat="1" applyFont="1" applyFill="1" applyBorder="1" applyAlignment="1">
      <alignment vertical="top" wrapText="1"/>
    </xf>
    <xf numFmtId="1" fontId="0" fillId="0" borderId="0" xfId="0" quotePrefix="1" applyNumberFormat="1" applyFill="1" applyAlignment="1" applyProtection="1">
      <alignment horizontal="right" vertical="center"/>
      <protection locked="0"/>
    </xf>
    <xf numFmtId="168" fontId="63" fillId="0" borderId="5" xfId="59" applyFont="1" applyFill="1" applyBorder="1">
      <alignment vertical="top" wrapText="1"/>
    </xf>
    <xf numFmtId="168" fontId="29" fillId="3" borderId="84" xfId="36" applyBorder="1">
      <alignment vertical="top" wrapText="1"/>
    </xf>
    <xf numFmtId="168" fontId="29" fillId="0" borderId="84" xfId="16" applyNumberFormat="1" applyFill="1" applyBorder="1">
      <alignment horizontal="right" vertical="top" wrapText="1"/>
    </xf>
    <xf numFmtId="1" fontId="29" fillId="0" borderId="84" xfId="16" applyNumberFormat="1" applyFill="1" applyBorder="1">
      <alignment horizontal="right" vertical="top" wrapText="1"/>
    </xf>
    <xf numFmtId="0" fontId="44" fillId="3" borderId="28" xfId="43" applyBorder="1">
      <alignment vertical="top" wrapText="1"/>
    </xf>
    <xf numFmtId="168" fontId="63" fillId="0" borderId="28" xfId="59" applyFont="1" applyFill="1" applyBorder="1">
      <alignment vertical="top" wrapText="1"/>
    </xf>
    <xf numFmtId="1" fontId="63" fillId="0" borderId="28" xfId="59" applyNumberFormat="1" applyFont="1" applyFill="1" applyBorder="1">
      <alignment vertical="top" wrapText="1"/>
    </xf>
    <xf numFmtId="168" fontId="63" fillId="2" borderId="0" xfId="59" applyFont="1" applyFill="1" applyBorder="1">
      <alignment vertical="top" wrapText="1"/>
    </xf>
    <xf numFmtId="1" fontId="63" fillId="2" borderId="0" xfId="59" applyNumberFormat="1" applyFont="1" applyFill="1" applyBorder="1">
      <alignment vertical="top" wrapText="1"/>
    </xf>
    <xf numFmtId="168" fontId="63" fillId="2" borderId="0" xfId="34" applyNumberFormat="1" applyFont="1" applyFill="1" applyBorder="1" applyAlignment="1">
      <alignment vertical="top" wrapText="1"/>
    </xf>
    <xf numFmtId="10" fontId="44" fillId="0" borderId="3" xfId="16" applyNumberFormat="1" applyFont="1" applyFill="1">
      <alignment horizontal="right" vertical="top" wrapText="1"/>
    </xf>
    <xf numFmtId="168" fontId="44" fillId="0" borderId="5" xfId="59" applyFont="1" applyFill="1" applyBorder="1">
      <alignment vertical="top" wrapText="1"/>
    </xf>
    <xf numFmtId="168" fontId="44" fillId="0" borderId="5" xfId="34" applyNumberFormat="1" applyFont="1" applyFill="1" applyBorder="1"/>
    <xf numFmtId="168" fontId="29" fillId="14" borderId="36" xfId="36" applyFill="1" applyBorder="1">
      <alignment vertical="top" wrapText="1"/>
    </xf>
    <xf numFmtId="168" fontId="29" fillId="2" borderId="36" xfId="36" applyFill="1" applyBorder="1" applyAlignment="1">
      <alignment horizontal="right" vertical="top" wrapText="1"/>
    </xf>
    <xf numFmtId="168" fontId="44" fillId="14" borderId="37" xfId="59" applyFont="1" applyFill="1" applyBorder="1">
      <alignment vertical="top" wrapText="1"/>
    </xf>
    <xf numFmtId="168" fontId="29" fillId="2" borderId="37" xfId="59" applyFill="1" applyBorder="1" applyAlignment="1">
      <alignment horizontal="right" vertical="top" wrapText="1"/>
    </xf>
    <xf numFmtId="168" fontId="29" fillId="0" borderId="37" xfId="16" applyNumberFormat="1" applyFill="1" applyBorder="1">
      <alignment horizontal="right" vertical="top" wrapText="1"/>
    </xf>
    <xf numFmtId="168" fontId="29" fillId="0" borderId="37" xfId="15" applyNumberFormat="1" applyFont="1" applyFill="1" applyBorder="1">
      <alignment horizontal="right" vertical="top" wrapText="1"/>
    </xf>
    <xf numFmtId="168" fontId="28" fillId="2" borderId="0" xfId="33" applyNumberFormat="1" applyFill="1"/>
    <xf numFmtId="0" fontId="29" fillId="3" borderId="3" xfId="16" applyAlignment="1">
      <alignment horizontal="left" vertical="top" wrapText="1" indent="1"/>
    </xf>
    <xf numFmtId="168" fontId="154" fillId="2" borderId="0" xfId="1" applyFont="1" applyFill="1">
      <alignment horizontal="left" vertical="top" wrapText="1"/>
    </xf>
    <xf numFmtId="168" fontId="29" fillId="0" borderId="13" xfId="36" applyFill="1" applyBorder="1" applyAlignment="1">
      <alignment horizontal="left" vertical="top" wrapText="1"/>
    </xf>
    <xf numFmtId="0" fontId="160" fillId="2" borderId="0" xfId="0" applyFont="1">
      <alignment vertical="top" wrapText="1"/>
    </xf>
    <xf numFmtId="0" fontId="161" fillId="0" borderId="3" xfId="38" applyFont="1" applyFill="1">
      <alignment vertical="top" wrapText="1"/>
    </xf>
    <xf numFmtId="0" fontId="0" fillId="2" borderId="0" xfId="0" applyAlignment="1">
      <alignment horizontal="left" vertical="top"/>
    </xf>
    <xf numFmtId="168" fontId="29" fillId="3" borderId="13" xfId="36" applyBorder="1" applyAlignment="1">
      <alignment horizontal="right" vertical="top" wrapText="1"/>
    </xf>
    <xf numFmtId="3" fontId="29" fillId="0" borderId="36" xfId="36" applyNumberFormat="1" applyFill="1" applyBorder="1" applyAlignment="1">
      <alignment horizontal="right" vertical="top" wrapText="1"/>
    </xf>
    <xf numFmtId="9" fontId="29" fillId="0" borderId="36" xfId="36" applyNumberFormat="1" applyFill="1" applyBorder="1" applyAlignment="1">
      <alignment horizontal="right" vertical="top" wrapText="1"/>
    </xf>
    <xf numFmtId="9" fontId="29" fillId="0" borderId="37" xfId="36" applyNumberFormat="1" applyFill="1" applyBorder="1" applyAlignment="1">
      <alignment horizontal="right" vertical="top" wrapText="1"/>
    </xf>
    <xf numFmtId="1" fontId="76" fillId="2" borderId="0" xfId="34" applyNumberFormat="1" applyFont="1" applyFill="1" applyAlignment="1">
      <alignment vertical="center" wrapText="1"/>
    </xf>
    <xf numFmtId="0" fontId="44" fillId="14" borderId="3" xfId="16" applyFont="1" applyFill="1" applyAlignment="1">
      <alignment vertical="top" wrapText="1"/>
    </xf>
    <xf numFmtId="176" fontId="44" fillId="14" borderId="3" xfId="4" applyNumberFormat="1" applyFont="1" applyFill="1" applyBorder="1" applyAlignment="1">
      <alignment vertical="top" wrapText="1"/>
    </xf>
    <xf numFmtId="176" fontId="44" fillId="14" borderId="5" xfId="4" applyNumberFormat="1" applyFont="1" applyFill="1" applyBorder="1" applyAlignment="1">
      <alignment vertical="top" wrapText="1"/>
    </xf>
    <xf numFmtId="0" fontId="29" fillId="3" borderId="0" xfId="16" applyBorder="1" applyAlignment="1">
      <alignment horizontal="left" vertical="top" wrapText="1" indent="1"/>
    </xf>
    <xf numFmtId="168" fontId="44" fillId="0" borderId="0" xfId="36" applyFont="1" applyFill="1" applyBorder="1" applyAlignment="1">
      <alignment horizontal="left" vertical="top" wrapText="1"/>
    </xf>
    <xf numFmtId="0" fontId="165" fillId="2" borderId="0" xfId="0" applyFont="1">
      <alignment vertical="top" wrapText="1"/>
    </xf>
    <xf numFmtId="0" fontId="164" fillId="0" borderId="3" xfId="38" applyFont="1" applyFill="1">
      <alignment vertical="top" wrapText="1"/>
    </xf>
    <xf numFmtId="0" fontId="159" fillId="0" borderId="0" xfId="0" applyFont="1" applyFill="1">
      <alignment vertical="top" wrapText="1"/>
    </xf>
    <xf numFmtId="9" fontId="44" fillId="14" borderId="3" xfId="16" applyNumberFormat="1" applyFont="1" applyFill="1">
      <alignment horizontal="right" vertical="top" wrapText="1"/>
    </xf>
    <xf numFmtId="0" fontId="29" fillId="3" borderId="5" xfId="16" applyBorder="1" applyAlignment="1">
      <alignment horizontal="left" vertical="top" wrapText="1" indent="1"/>
    </xf>
    <xf numFmtId="0" fontId="44" fillId="14" borderId="24" xfId="16" applyFont="1" applyFill="1" applyBorder="1">
      <alignment horizontal="right" vertical="top" wrapText="1"/>
    </xf>
    <xf numFmtId="168" fontId="160" fillId="0" borderId="0" xfId="14" applyNumberFormat="1" applyFont="1" applyFill="1" applyBorder="1" applyAlignment="1">
      <alignment horizontal="left" vertical="top" wrapText="1"/>
    </xf>
    <xf numFmtId="0" fontId="0" fillId="2" borderId="0" xfId="0" applyAlignment="1"/>
    <xf numFmtId="0" fontId="0" fillId="2" borderId="86" xfId="0" applyBorder="1" applyAlignment="1">
      <alignment vertical="center" wrapText="1"/>
    </xf>
    <xf numFmtId="0" fontId="119" fillId="2" borderId="0" xfId="0" applyFont="1" applyAlignment="1"/>
    <xf numFmtId="0" fontId="168" fillId="2" borderId="0" xfId="0" applyFont="1" applyAlignment="1">
      <alignment vertical="center" wrapText="1"/>
    </xf>
    <xf numFmtId="3" fontId="0" fillId="2" borderId="86" xfId="0" applyNumberFormat="1" applyBorder="1" applyAlignment="1">
      <alignment vertical="center" wrapText="1"/>
    </xf>
    <xf numFmtId="0" fontId="0" fillId="2" borderId="86" xfId="0" applyBorder="1" applyAlignment="1">
      <alignment horizontal="left" vertical="center" wrapText="1"/>
    </xf>
    <xf numFmtId="0" fontId="0" fillId="2" borderId="87" xfId="0" applyBorder="1" applyAlignment="1">
      <alignment horizontal="left" vertical="center" wrapText="1"/>
    </xf>
    <xf numFmtId="0" fontId="121" fillId="15" borderId="86" xfId="0" applyFont="1" applyFill="1" applyBorder="1" applyAlignment="1">
      <alignment vertical="center" wrapText="1"/>
    </xf>
    <xf numFmtId="0" fontId="121" fillId="15" borderId="87" xfId="0" applyFont="1" applyFill="1" applyBorder="1" applyAlignment="1">
      <alignment horizontal="left" vertical="center" wrapText="1"/>
    </xf>
    <xf numFmtId="0" fontId="0" fillId="2" borderId="86" xfId="0" applyBorder="1">
      <alignment vertical="top" wrapText="1"/>
    </xf>
    <xf numFmtId="9" fontId="29" fillId="0" borderId="5" xfId="14" applyNumberFormat="1" applyFont="1" applyFill="1" applyBorder="1">
      <alignment horizontal="right" vertical="top" wrapText="1"/>
    </xf>
    <xf numFmtId="9" fontId="29" fillId="0" borderId="13" xfId="14" applyNumberFormat="1" applyFont="1" applyFill="1" applyBorder="1">
      <alignment horizontal="right" vertical="top" wrapText="1"/>
    </xf>
    <xf numFmtId="9" fontId="29" fillId="0" borderId="28" xfId="14" applyNumberFormat="1" applyFont="1" applyFill="1" applyBorder="1">
      <alignment horizontal="right" vertical="top" wrapText="1"/>
    </xf>
    <xf numFmtId="168" fontId="29" fillId="0" borderId="5" xfId="16" applyNumberFormat="1" applyFill="1" applyBorder="1">
      <alignment horizontal="right" vertical="top" wrapText="1"/>
    </xf>
    <xf numFmtId="166" fontId="29" fillId="0" borderId="64" xfId="4" applyNumberFormat="1" applyFont="1" applyFill="1" applyBorder="1" applyAlignment="1">
      <alignment horizontal="right" vertical="top" wrapText="1"/>
    </xf>
    <xf numFmtId="177" fontId="98" fillId="3" borderId="3" xfId="36" applyNumberFormat="1" applyFont="1">
      <alignment vertical="top" wrapText="1"/>
    </xf>
    <xf numFmtId="177" fontId="89" fillId="0" borderId="60" xfId="0" applyNumberFormat="1" applyFont="1" applyFill="1" applyBorder="1">
      <alignment vertical="top" wrapText="1"/>
    </xf>
    <xf numFmtId="168" fontId="44" fillId="14" borderId="3" xfId="36" applyFont="1" applyFill="1" applyAlignment="1">
      <alignment horizontal="right" vertical="top" wrapText="1"/>
    </xf>
    <xf numFmtId="0" fontId="46" fillId="2" borderId="0" xfId="48" applyAlignment="1">
      <alignment horizontal="left" vertical="center" textRotation="90" wrapText="1"/>
    </xf>
    <xf numFmtId="10" fontId="89" fillId="0" borderId="80" xfId="0" applyNumberFormat="1" applyFont="1" applyFill="1" applyBorder="1">
      <alignment vertical="top" wrapText="1"/>
    </xf>
    <xf numFmtId="0" fontId="29" fillId="0" borderId="24" xfId="38" applyFont="1" applyFill="1" applyBorder="1">
      <alignment vertical="top" wrapText="1"/>
    </xf>
    <xf numFmtId="0" fontId="89" fillId="0" borderId="13" xfId="38" applyFont="1" applyFill="1" applyBorder="1">
      <alignment vertical="top" wrapText="1"/>
    </xf>
    <xf numFmtId="0" fontId="89" fillId="0" borderId="24" xfId="38" applyFont="1" applyFill="1" applyBorder="1">
      <alignment vertical="top" wrapText="1"/>
    </xf>
    <xf numFmtId="168" fontId="173" fillId="0" borderId="3" xfId="36" applyFont="1" applyFill="1" applyAlignment="1">
      <alignment horizontal="center" vertical="center" wrapText="1"/>
    </xf>
    <xf numFmtId="168" fontId="174" fillId="0" borderId="33" xfId="36" applyFont="1" applyFill="1" applyBorder="1" applyAlignment="1">
      <alignment horizontal="center" vertical="center" wrapText="1"/>
    </xf>
    <xf numFmtId="168" fontId="175" fillId="0" borderId="33" xfId="36" applyFont="1" applyFill="1" applyBorder="1" applyAlignment="1">
      <alignment horizontal="center" vertical="center" wrapText="1"/>
    </xf>
    <xf numFmtId="168" fontId="128" fillId="0" borderId="3" xfId="36" applyFont="1" applyFill="1" applyAlignment="1">
      <alignment horizontal="center" vertical="center" wrapText="1"/>
    </xf>
    <xf numFmtId="168" fontId="106" fillId="0" borderId="3" xfId="36" applyFont="1" applyFill="1" applyAlignment="1">
      <alignment horizontal="center" vertical="center" wrapText="1"/>
    </xf>
    <xf numFmtId="168" fontId="176" fillId="0" borderId="3" xfId="36" applyFont="1" applyFill="1" applyAlignment="1">
      <alignment horizontal="center" vertical="center" wrapText="1"/>
    </xf>
    <xf numFmtId="168" fontId="131" fillId="0" borderId="3" xfId="36" quotePrefix="1" applyFont="1" applyFill="1" applyAlignment="1">
      <alignment horizontal="center" vertical="center" wrapText="1"/>
    </xf>
    <xf numFmtId="168" fontId="127" fillId="0" borderId="5" xfId="36" applyFont="1" applyFill="1" applyBorder="1" applyAlignment="1">
      <alignment horizontal="center" vertical="center" wrapText="1"/>
    </xf>
    <xf numFmtId="166" fontId="29" fillId="0" borderId="13" xfId="4" quotePrefix="1" applyNumberFormat="1" applyFont="1" applyFill="1" applyBorder="1" applyAlignment="1">
      <alignment horizontal="right" vertical="top" wrapText="1"/>
    </xf>
    <xf numFmtId="168" fontId="44" fillId="15" borderId="3" xfId="36" quotePrefix="1" applyFont="1" applyFill="1" applyAlignment="1">
      <alignment horizontal="right" vertical="center" wrapText="1"/>
    </xf>
    <xf numFmtId="166" fontId="44" fillId="15" borderId="13" xfId="4" applyNumberFormat="1" applyFont="1" applyFill="1" applyBorder="1" applyAlignment="1">
      <alignment horizontal="right" vertical="top" wrapText="1"/>
    </xf>
    <xf numFmtId="173" fontId="29" fillId="0" borderId="13" xfId="4" applyNumberFormat="1" applyFont="1" applyFill="1" applyBorder="1" applyAlignment="1">
      <alignment horizontal="right" vertical="top" wrapText="1"/>
    </xf>
    <xf numFmtId="166" fontId="29" fillId="0" borderId="5" xfId="4" quotePrefix="1" applyNumberFormat="1" applyFont="1" applyFill="1" applyBorder="1" applyAlignment="1">
      <alignment horizontal="right" vertical="top" wrapText="1"/>
    </xf>
    <xf numFmtId="179" fontId="44" fillId="15" borderId="3" xfId="36" quotePrefix="1" applyNumberFormat="1" applyFont="1" applyFill="1" applyAlignment="1">
      <alignment horizontal="right" vertical="center" wrapText="1"/>
    </xf>
    <xf numFmtId="166" fontId="29" fillId="15" borderId="79" xfId="4" quotePrefix="1" applyNumberFormat="1" applyFont="1" applyFill="1" applyBorder="1" applyAlignment="1">
      <alignment horizontal="right" vertical="top" wrapText="1"/>
    </xf>
    <xf numFmtId="166" fontId="29" fillId="15" borderId="89" xfId="4" applyNumberFormat="1" applyFont="1" applyFill="1" applyBorder="1" applyAlignment="1">
      <alignment horizontal="right" vertical="top" wrapText="1"/>
    </xf>
    <xf numFmtId="166" fontId="29" fillId="15" borderId="36" xfId="4" quotePrefix="1" applyNumberFormat="1" applyFont="1" applyFill="1" applyBorder="1" applyAlignment="1">
      <alignment horizontal="right" vertical="top" wrapText="1"/>
    </xf>
    <xf numFmtId="166" fontId="29" fillId="15" borderId="39" xfId="4" quotePrefix="1" applyNumberFormat="1" applyFont="1" applyFill="1" applyBorder="1" applyAlignment="1">
      <alignment horizontal="right" vertical="top" wrapText="1"/>
    </xf>
    <xf numFmtId="166" fontId="44" fillId="15" borderId="29" xfId="4" quotePrefix="1" applyNumberFormat="1" applyFont="1" applyFill="1" applyBorder="1" applyAlignment="1">
      <alignment horizontal="right" vertical="top" wrapText="1"/>
    </xf>
    <xf numFmtId="2" fontId="29" fillId="15" borderId="29" xfId="4" quotePrefix="1" applyNumberFormat="1" applyFont="1" applyFill="1" applyBorder="1" applyAlignment="1">
      <alignment horizontal="right" vertical="top" wrapText="1"/>
    </xf>
    <xf numFmtId="1" fontId="29" fillId="15" borderId="29" xfId="4" applyNumberFormat="1" applyFont="1" applyFill="1" applyBorder="1" applyAlignment="1">
      <alignment horizontal="right" vertical="top" wrapText="1"/>
    </xf>
    <xf numFmtId="166" fontId="44" fillId="17" borderId="3" xfId="4" applyNumberFormat="1" applyFont="1" applyFill="1" applyBorder="1" applyAlignment="1">
      <alignment horizontal="right" vertical="top" wrapText="1"/>
    </xf>
    <xf numFmtId="166" fontId="44" fillId="15" borderId="32" xfId="4" applyNumberFormat="1" applyFont="1" applyFill="1" applyBorder="1" applyAlignment="1">
      <alignment horizontal="right" vertical="top" wrapText="1"/>
    </xf>
    <xf numFmtId="9" fontId="44" fillId="0" borderId="29" xfId="34" quotePrefix="1" applyFont="1" applyFill="1" applyBorder="1" applyAlignment="1">
      <alignment horizontal="right" vertical="top" wrapText="1"/>
    </xf>
    <xf numFmtId="9" fontId="44" fillId="18" borderId="13" xfId="34" quotePrefix="1" applyFont="1" applyFill="1" applyBorder="1" applyAlignment="1">
      <alignment horizontal="right" vertical="top" wrapText="1"/>
    </xf>
    <xf numFmtId="9" fontId="44" fillId="16" borderId="5" xfId="36" quotePrefix="1" applyNumberFormat="1" applyFont="1" applyFill="1" applyBorder="1" applyAlignment="1">
      <alignment horizontal="right" vertical="center" wrapText="1"/>
    </xf>
    <xf numFmtId="168" fontId="29" fillId="0" borderId="29" xfId="4" applyNumberFormat="1" applyFont="1" applyFill="1" applyBorder="1" applyAlignment="1">
      <alignment horizontal="right" vertical="top" wrapText="1"/>
    </xf>
    <xf numFmtId="168" fontId="29" fillId="0" borderId="24" xfId="36" applyFill="1" applyBorder="1">
      <alignment vertical="top" wrapText="1"/>
    </xf>
    <xf numFmtId="1" fontId="29" fillId="3" borderId="24" xfId="36" applyNumberFormat="1" applyBorder="1" applyAlignment="1">
      <alignment horizontal="center" vertical="top" wrapText="1"/>
    </xf>
    <xf numFmtId="168" fontId="29" fillId="0" borderId="88" xfId="36" applyFill="1" applyBorder="1">
      <alignment vertical="top" wrapText="1"/>
    </xf>
    <xf numFmtId="168" fontId="29" fillId="0" borderId="0" xfId="36" applyFill="1" applyBorder="1">
      <alignment vertical="top" wrapText="1"/>
    </xf>
    <xf numFmtId="1" fontId="29" fillId="3" borderId="0" xfId="36" applyNumberFormat="1" applyBorder="1" applyAlignment="1">
      <alignment horizontal="center" vertical="top" wrapText="1"/>
    </xf>
    <xf numFmtId="1" fontId="29" fillId="3" borderId="88" xfId="36" applyNumberFormat="1" applyBorder="1" applyAlignment="1">
      <alignment horizontal="center" vertical="top" wrapText="1"/>
    </xf>
    <xf numFmtId="1" fontId="29" fillId="3" borderId="13" xfId="36" applyNumberFormat="1" applyBorder="1" applyAlignment="1">
      <alignment horizontal="center" vertical="top" wrapText="1"/>
    </xf>
    <xf numFmtId="168" fontId="29" fillId="0" borderId="43" xfId="36" applyFill="1" applyBorder="1">
      <alignment vertical="top" wrapText="1"/>
    </xf>
    <xf numFmtId="1" fontId="29" fillId="3" borderId="43" xfId="36" applyNumberFormat="1" applyBorder="1" applyAlignment="1">
      <alignment horizontal="center" vertical="top" wrapText="1"/>
    </xf>
    <xf numFmtId="168" fontId="29" fillId="0" borderId="13" xfId="36" applyFill="1" applyBorder="1" applyAlignment="1">
      <alignment horizontal="left" vertical="top" wrapText="1" indent="1"/>
    </xf>
    <xf numFmtId="166" fontId="29" fillId="0" borderId="79" xfId="4" applyNumberFormat="1" applyFont="1" applyFill="1" applyBorder="1" applyAlignment="1">
      <alignment horizontal="right" vertical="top" wrapText="1"/>
    </xf>
    <xf numFmtId="168" fontId="29" fillId="0" borderId="43" xfId="36" applyFill="1" applyBorder="1" applyAlignment="1">
      <alignment horizontal="left" vertical="top" wrapText="1" indent="1"/>
    </xf>
    <xf numFmtId="166" fontId="29" fillId="0" borderId="90" xfId="4" applyNumberFormat="1" applyFont="1" applyFill="1" applyBorder="1" applyAlignment="1">
      <alignment horizontal="right" vertical="top" wrapText="1"/>
    </xf>
    <xf numFmtId="0" fontId="29" fillId="0" borderId="43" xfId="43" applyFont="1" applyFill="1" applyBorder="1">
      <alignment vertical="top" wrapText="1"/>
    </xf>
    <xf numFmtId="168" fontId="44" fillId="3" borderId="24" xfId="36" applyFont="1" applyBorder="1">
      <alignment vertical="top" wrapText="1"/>
    </xf>
    <xf numFmtId="0" fontId="139" fillId="2" borderId="0" xfId="18" applyFont="1" applyBorder="1" applyAlignment="1">
      <alignment horizontal="left" vertical="top" wrapText="1"/>
    </xf>
    <xf numFmtId="168" fontId="29" fillId="0" borderId="24" xfId="16" applyNumberFormat="1" applyFill="1" applyBorder="1">
      <alignment horizontal="right" vertical="top" wrapText="1"/>
    </xf>
    <xf numFmtId="168" fontId="29" fillId="0" borderId="88" xfId="14" applyNumberFormat="1" applyFont="1" applyFill="1" applyBorder="1">
      <alignment horizontal="right" vertical="top" wrapText="1"/>
    </xf>
    <xf numFmtId="168" fontId="29" fillId="3" borderId="13" xfId="36" applyBorder="1">
      <alignment vertical="top" wrapText="1"/>
    </xf>
    <xf numFmtId="9" fontId="29" fillId="0" borderId="13" xfId="36" applyNumberFormat="1" applyFill="1" applyBorder="1">
      <alignment vertical="top" wrapText="1"/>
    </xf>
    <xf numFmtId="168" fontId="98" fillId="3" borderId="24" xfId="36" applyFont="1" applyBorder="1">
      <alignment vertical="top" wrapText="1"/>
    </xf>
    <xf numFmtId="168" fontId="29" fillId="3" borderId="88" xfId="36" applyBorder="1">
      <alignment vertical="top" wrapText="1"/>
    </xf>
    <xf numFmtId="9" fontId="29" fillId="0" borderId="88" xfId="36" applyNumberFormat="1" applyFill="1" applyBorder="1">
      <alignment vertical="top" wrapText="1"/>
    </xf>
    <xf numFmtId="9" fontId="29" fillId="0" borderId="88" xfId="14" applyNumberFormat="1" applyFont="1" applyFill="1" applyBorder="1">
      <alignment horizontal="right" vertical="top" wrapText="1"/>
    </xf>
    <xf numFmtId="9" fontId="29" fillId="0" borderId="0" xfId="14" applyNumberFormat="1" applyFont="1" applyFill="1" applyBorder="1">
      <alignment horizontal="right" vertical="top" wrapText="1"/>
    </xf>
    <xf numFmtId="9" fontId="29" fillId="0" borderId="13" xfId="34" applyFont="1" applyFill="1" applyBorder="1" applyAlignment="1">
      <alignment vertical="top" wrapText="1"/>
    </xf>
    <xf numFmtId="168" fontId="29" fillId="0" borderId="13" xfId="14" applyNumberFormat="1" applyFont="1" applyFill="1" applyBorder="1">
      <alignment horizontal="right" vertical="top" wrapText="1"/>
    </xf>
    <xf numFmtId="9" fontId="29" fillId="0" borderId="88" xfId="34" applyFont="1" applyFill="1" applyBorder="1" applyAlignment="1">
      <alignment vertical="top" wrapText="1"/>
    </xf>
    <xf numFmtId="168" fontId="29" fillId="3" borderId="24" xfId="36" applyBorder="1">
      <alignment vertical="top" wrapText="1"/>
    </xf>
    <xf numFmtId="168" fontId="29" fillId="0" borderId="24" xfId="14" applyNumberFormat="1" applyFont="1" applyFill="1" applyBorder="1">
      <alignment horizontal="right" vertical="top" wrapText="1"/>
    </xf>
    <xf numFmtId="168" fontId="44" fillId="0" borderId="88" xfId="36" applyFont="1" applyFill="1" applyBorder="1">
      <alignment vertical="top" wrapText="1"/>
    </xf>
    <xf numFmtId="1" fontId="89" fillId="0" borderId="88" xfId="0" applyNumberFormat="1" applyFont="1" applyFill="1" applyBorder="1">
      <alignment vertical="top" wrapText="1"/>
    </xf>
    <xf numFmtId="1" fontId="29" fillId="0" borderId="88" xfId="14" applyNumberFormat="1" applyFont="1" applyFill="1" applyBorder="1">
      <alignment horizontal="right" vertical="top" wrapText="1"/>
    </xf>
    <xf numFmtId="168" fontId="29" fillId="0" borderId="3" xfId="16" applyNumberFormat="1" applyFill="1" applyAlignment="1">
      <alignment horizontal="right" vertical="center" wrapText="1"/>
    </xf>
    <xf numFmtId="168" fontId="29" fillId="0" borderId="36" xfId="34" applyNumberFormat="1" applyFont="1" applyFill="1" applyBorder="1" applyAlignment="1">
      <alignment horizontal="right" vertical="center" wrapText="1"/>
    </xf>
    <xf numFmtId="9" fontId="29" fillId="3" borderId="3" xfId="16" applyNumberFormat="1" applyAlignment="1">
      <alignment horizontal="right" vertical="center" wrapText="1"/>
    </xf>
    <xf numFmtId="10" fontId="44" fillId="14" borderId="3" xfId="36" applyNumberFormat="1" applyFont="1" applyFill="1">
      <alignment vertical="top" wrapText="1"/>
    </xf>
    <xf numFmtId="10" fontId="44" fillId="14" borderId="3" xfId="16" applyNumberFormat="1" applyFont="1" applyFill="1">
      <alignment horizontal="right" vertical="top" wrapText="1"/>
    </xf>
    <xf numFmtId="9" fontId="44" fillId="14" borderId="5" xfId="34" applyFont="1" applyFill="1" applyBorder="1" applyAlignment="1">
      <alignment horizontal="right" vertical="top" wrapText="1"/>
    </xf>
    <xf numFmtId="2" fontId="44" fillId="14" borderId="3" xfId="16" applyNumberFormat="1" applyFont="1" applyFill="1">
      <alignment horizontal="right" vertical="top" wrapText="1"/>
    </xf>
    <xf numFmtId="177" fontId="44" fillId="14" borderId="5" xfId="36" applyNumberFormat="1" applyFont="1" applyFill="1" applyBorder="1" applyAlignment="1">
      <alignment horizontal="right" vertical="top" wrapText="1"/>
    </xf>
    <xf numFmtId="1" fontId="44" fillId="14" borderId="5" xfId="36" applyNumberFormat="1" applyFont="1" applyFill="1" applyBorder="1">
      <alignment vertical="top" wrapText="1"/>
    </xf>
    <xf numFmtId="1" fontId="44" fillId="14" borderId="3" xfId="16" applyNumberFormat="1" applyFont="1" applyFill="1">
      <alignment horizontal="right" vertical="top" wrapText="1"/>
    </xf>
    <xf numFmtId="166" fontId="44" fillId="14" borderId="5" xfId="4" applyNumberFormat="1" applyFont="1" applyFill="1" applyBorder="1" applyAlignment="1">
      <alignment horizontal="right" vertical="top" wrapText="1"/>
    </xf>
    <xf numFmtId="0" fontId="29" fillId="3" borderId="91" xfId="16" applyBorder="1" applyAlignment="1">
      <alignment horizontal="left" vertical="top" wrapText="1"/>
    </xf>
    <xf numFmtId="166" fontId="44" fillId="14" borderId="91" xfId="4" applyNumberFormat="1" applyFont="1" applyFill="1" applyBorder="1" applyAlignment="1">
      <alignment horizontal="right" vertical="top" wrapText="1"/>
    </xf>
    <xf numFmtId="166" fontId="29" fillId="0" borderId="92" xfId="4" applyNumberFormat="1" applyFont="1" applyFill="1" applyBorder="1" applyAlignment="1">
      <alignment horizontal="right" vertical="top" wrapText="1"/>
    </xf>
    <xf numFmtId="168" fontId="29" fillId="3" borderId="91" xfId="36" applyBorder="1">
      <alignment vertical="top" wrapText="1"/>
    </xf>
    <xf numFmtId="2" fontId="44" fillId="14" borderId="91" xfId="16" applyNumberFormat="1" applyFont="1" applyFill="1" applyBorder="1">
      <alignment horizontal="right" vertical="top" wrapText="1"/>
    </xf>
    <xf numFmtId="0" fontId="29" fillId="0" borderId="93" xfId="16" applyFill="1" applyBorder="1">
      <alignment horizontal="right" vertical="top" wrapText="1"/>
    </xf>
    <xf numFmtId="166" fontId="29" fillId="3" borderId="92" xfId="4" applyNumberFormat="1" applyFont="1" applyFill="1" applyBorder="1" applyAlignment="1">
      <alignment horizontal="right" vertical="top" wrapText="1"/>
    </xf>
    <xf numFmtId="0" fontId="29" fillId="3" borderId="91" xfId="16" applyBorder="1" applyAlignment="1">
      <alignment horizontal="left" vertical="top" wrapText="1" indent="1"/>
    </xf>
    <xf numFmtId="0" fontId="44" fillId="14" borderId="91" xfId="16" applyFont="1" applyFill="1" applyBorder="1">
      <alignment horizontal="right" vertical="top" wrapText="1"/>
    </xf>
    <xf numFmtId="166" fontId="29" fillId="0" borderId="81" xfId="4" applyNumberFormat="1" applyFont="1" applyFill="1" applyBorder="1" applyAlignment="1">
      <alignment horizontal="right" vertical="top" wrapText="1"/>
    </xf>
    <xf numFmtId="166" fontId="29" fillId="3" borderId="81" xfId="4" applyNumberFormat="1" applyFont="1" applyFill="1" applyBorder="1" applyAlignment="1">
      <alignment horizontal="right" vertical="top" wrapText="1"/>
    </xf>
    <xf numFmtId="166" fontId="29" fillId="3" borderId="81" xfId="4" applyNumberFormat="1" applyFont="1" applyFill="1" applyBorder="1" applyAlignment="1">
      <alignment horizontal="right" vertical="center" wrapText="1"/>
    </xf>
    <xf numFmtId="166" fontId="29" fillId="3" borderId="90" xfId="4" applyNumberFormat="1" applyFont="1" applyFill="1" applyBorder="1" applyAlignment="1">
      <alignment horizontal="right" vertical="top" wrapText="1"/>
    </xf>
    <xf numFmtId="166" fontId="29" fillId="0" borderId="94" xfId="4" applyNumberFormat="1" applyFont="1" applyFill="1" applyBorder="1" applyAlignment="1">
      <alignment horizontal="right" vertical="top" wrapText="1"/>
    </xf>
    <xf numFmtId="166" fontId="29" fillId="3" borderId="94" xfId="4" applyNumberFormat="1" applyFont="1" applyFill="1" applyBorder="1" applyAlignment="1">
      <alignment horizontal="right" vertical="top" wrapText="1"/>
    </xf>
    <xf numFmtId="3" fontId="29" fillId="0" borderId="81" xfId="17" applyFill="1" applyBorder="1">
      <alignment horizontal="right" vertical="top" wrapText="1"/>
    </xf>
    <xf numFmtId="176" fontId="29" fillId="3" borderId="81" xfId="17" applyNumberFormat="1" applyBorder="1">
      <alignment horizontal="right" vertical="top" wrapText="1"/>
    </xf>
    <xf numFmtId="3" fontId="29" fillId="3" borderId="81" xfId="17" applyBorder="1">
      <alignment horizontal="right" vertical="top" wrapText="1"/>
    </xf>
    <xf numFmtId="176" fontId="29" fillId="11" borderId="81" xfId="17" applyNumberFormat="1" applyFill="1" applyBorder="1">
      <alignment horizontal="right" vertical="top" wrapText="1"/>
    </xf>
    <xf numFmtId="176" fontId="29" fillId="0" borderId="81" xfId="17" applyNumberFormat="1" applyFill="1" applyBorder="1">
      <alignment horizontal="right" vertical="top" wrapText="1"/>
    </xf>
    <xf numFmtId="176" fontId="29" fillId="3" borderId="90" xfId="17" applyNumberFormat="1" applyBorder="1">
      <alignment horizontal="right" vertical="top" wrapText="1"/>
    </xf>
    <xf numFmtId="176" fontId="29" fillId="3" borderId="95" xfId="16" applyNumberFormat="1" applyBorder="1">
      <alignment horizontal="right" vertical="top" wrapText="1"/>
    </xf>
    <xf numFmtId="171" fontId="0" fillId="2" borderId="0" xfId="0" applyNumberFormat="1">
      <alignment vertical="top" wrapText="1"/>
    </xf>
    <xf numFmtId="176" fontId="29" fillId="3" borderId="81" xfId="16" applyNumberFormat="1" applyBorder="1">
      <alignment horizontal="right" vertical="top" wrapText="1"/>
    </xf>
    <xf numFmtId="9" fontId="29" fillId="3" borderId="90" xfId="34" applyFont="1" applyFill="1" applyBorder="1" applyAlignment="1">
      <alignment horizontal="right" vertical="top" wrapText="1"/>
    </xf>
    <xf numFmtId="176" fontId="44" fillId="14" borderId="3" xfId="16" applyNumberFormat="1" applyFont="1" applyFill="1">
      <alignment horizontal="right" vertical="top" wrapText="1"/>
    </xf>
    <xf numFmtId="9" fontId="44" fillId="14" borderId="5" xfId="34" applyFont="1" applyFill="1" applyBorder="1" applyAlignment="1">
      <alignment horizontal="right" vertical="center" wrapText="1"/>
    </xf>
    <xf numFmtId="176" fontId="132" fillId="15" borderId="61" xfId="0" applyNumberFormat="1" applyFont="1" applyFill="1" applyBorder="1" applyAlignment="1">
      <alignment horizontal="right" vertical="top" wrapText="1"/>
    </xf>
    <xf numFmtId="9" fontId="44" fillId="15" borderId="5" xfId="16" applyNumberFormat="1" applyFont="1" applyFill="1" applyBorder="1">
      <alignment horizontal="right" vertical="top" wrapText="1"/>
    </xf>
    <xf numFmtId="0" fontId="29" fillId="3" borderId="81" xfId="16" applyBorder="1">
      <alignment horizontal="right" vertical="top" wrapText="1"/>
    </xf>
    <xf numFmtId="176" fontId="29" fillId="3" borderId="90" xfId="16" applyNumberFormat="1" applyBorder="1">
      <alignment horizontal="right" vertical="top" wrapText="1"/>
    </xf>
    <xf numFmtId="175" fontId="29" fillId="0" borderId="0" xfId="41" applyNumberFormat="1" applyFont="1" applyFill="1" applyAlignment="1">
      <alignment horizontal="right"/>
    </xf>
    <xf numFmtId="2" fontId="29" fillId="0" borderId="0" xfId="41" applyNumberFormat="1" applyFont="1" applyFill="1" applyAlignment="1">
      <alignment horizontal="right"/>
    </xf>
    <xf numFmtId="1" fontId="44" fillId="14" borderId="3" xfId="36" applyNumberFormat="1" applyFont="1" applyFill="1">
      <alignment vertical="top" wrapText="1"/>
    </xf>
    <xf numFmtId="0" fontId="29" fillId="3" borderId="96" xfId="16" applyBorder="1">
      <alignment horizontal="right" vertical="top" wrapText="1"/>
    </xf>
    <xf numFmtId="168" fontId="29" fillId="0" borderId="3" xfId="36" applyFill="1" applyAlignment="1">
      <alignment vertical="center" wrapText="1"/>
    </xf>
    <xf numFmtId="168" fontId="29" fillId="0" borderId="3" xfId="36" applyFill="1" applyAlignment="1">
      <alignment horizontal="left" vertical="center" wrapText="1" indent="1"/>
    </xf>
    <xf numFmtId="9" fontId="44" fillId="14" borderId="88" xfId="34" applyFont="1" applyFill="1" applyBorder="1" applyAlignment="1">
      <alignment horizontal="right" vertical="top" wrapText="1"/>
    </xf>
    <xf numFmtId="170" fontId="44" fillId="14" borderId="88" xfId="4" applyNumberFormat="1" applyFont="1" applyFill="1" applyBorder="1" applyAlignment="1">
      <alignment horizontal="right" vertical="top" wrapText="1"/>
    </xf>
    <xf numFmtId="0" fontId="44" fillId="14" borderId="88" xfId="16" applyFont="1" applyFill="1" applyBorder="1">
      <alignment horizontal="right" vertical="top" wrapText="1"/>
    </xf>
    <xf numFmtId="0" fontId="29" fillId="0" borderId="81" xfId="16" applyFill="1" applyBorder="1">
      <alignment horizontal="right" vertical="top" wrapText="1"/>
    </xf>
    <xf numFmtId="0" fontId="177" fillId="2" borderId="0" xfId="48" applyFont="1" applyAlignment="1">
      <alignment horizontal="right" vertical="top" wrapText="1"/>
    </xf>
    <xf numFmtId="0" fontId="171" fillId="2" borderId="0" xfId="0" applyFont="1">
      <alignment vertical="top" wrapText="1"/>
    </xf>
    <xf numFmtId="10" fontId="29" fillId="3" borderId="81" xfId="34" applyNumberFormat="1" applyFont="1" applyFill="1" applyBorder="1" applyAlignment="1">
      <alignment horizontal="right" vertical="top" wrapText="1"/>
    </xf>
    <xf numFmtId="173" fontId="29" fillId="11" borderId="81" xfId="4" applyNumberFormat="1" applyFont="1" applyFill="1" applyBorder="1" applyAlignment="1">
      <alignment horizontal="right" vertical="top" wrapText="1"/>
    </xf>
    <xf numFmtId="2" fontId="29" fillId="3" borderId="81" xfId="16" quotePrefix="1" applyNumberFormat="1" applyBorder="1">
      <alignment horizontal="right" vertical="top" wrapText="1"/>
    </xf>
    <xf numFmtId="2" fontId="29" fillId="3" borderId="90" xfId="16" quotePrefix="1" applyNumberFormat="1" applyBorder="1">
      <alignment horizontal="right" vertical="top" wrapText="1"/>
    </xf>
    <xf numFmtId="0" fontId="44" fillId="14" borderId="13" xfId="16" applyFont="1" applyFill="1" applyBorder="1">
      <alignment horizontal="right" vertical="top" wrapText="1"/>
    </xf>
    <xf numFmtId="0" fontId="44" fillId="14" borderId="43" xfId="16" applyFont="1" applyFill="1" applyBorder="1">
      <alignment horizontal="right" vertical="top" wrapText="1"/>
    </xf>
    <xf numFmtId="0" fontId="44" fillId="14" borderId="28" xfId="16" applyFont="1" applyFill="1" applyBorder="1">
      <alignment horizontal="right" vertical="top" wrapText="1"/>
    </xf>
    <xf numFmtId="0" fontId="44" fillId="14" borderId="43" xfId="16" applyFont="1" applyFill="1" applyBorder="1" applyAlignment="1">
      <alignment horizontal="right" vertical="top"/>
    </xf>
    <xf numFmtId="1" fontId="44" fillId="15" borderId="3" xfId="36" applyNumberFormat="1" applyFont="1" applyFill="1">
      <alignment vertical="top" wrapText="1"/>
    </xf>
    <xf numFmtId="9" fontId="44" fillId="14" borderId="3" xfId="34" applyFont="1" applyFill="1" applyBorder="1" applyAlignment="1">
      <alignment horizontal="right" vertical="top" wrapText="1"/>
    </xf>
    <xf numFmtId="9" fontId="44" fillId="14" borderId="3" xfId="36" applyNumberFormat="1" applyFont="1" applyFill="1" applyAlignment="1">
      <alignment horizontal="right" vertical="top" wrapText="1"/>
    </xf>
    <xf numFmtId="9" fontId="44" fillId="14" borderId="75" xfId="36" applyNumberFormat="1" applyFont="1" applyFill="1" applyBorder="1">
      <alignment vertical="top" wrapText="1"/>
    </xf>
    <xf numFmtId="9" fontId="44" fillId="14" borderId="13" xfId="36" applyNumberFormat="1" applyFont="1" applyFill="1" applyBorder="1">
      <alignment vertical="top" wrapText="1"/>
    </xf>
    <xf numFmtId="9" fontId="44" fillId="14" borderId="88" xfId="36" applyNumberFormat="1" applyFont="1" applyFill="1" applyBorder="1">
      <alignment vertical="top" wrapText="1"/>
    </xf>
    <xf numFmtId="177" fontId="44" fillId="15" borderId="3" xfId="36" applyNumberFormat="1" applyFont="1" applyFill="1" applyAlignment="1">
      <alignment horizontal="right" vertical="top" wrapText="1"/>
    </xf>
    <xf numFmtId="177" fontId="44" fillId="14" borderId="3" xfId="36" applyNumberFormat="1" applyFont="1" applyFill="1" applyAlignment="1">
      <alignment horizontal="right" vertical="top" wrapText="1"/>
    </xf>
    <xf numFmtId="9" fontId="132" fillId="15" borderId="63" xfId="0" applyNumberFormat="1" applyFont="1" applyFill="1" applyBorder="1">
      <alignment vertical="top" wrapText="1"/>
    </xf>
    <xf numFmtId="1" fontId="44" fillId="14" borderId="88" xfId="36" applyNumberFormat="1" applyFont="1" applyFill="1" applyBorder="1" applyAlignment="1">
      <alignment horizontal="right" vertical="top" wrapText="1"/>
    </xf>
    <xf numFmtId="1" fontId="44" fillId="14" borderId="24" xfId="36" applyNumberFormat="1" applyFont="1" applyFill="1" applyBorder="1" applyAlignment="1">
      <alignment horizontal="right" vertical="top" wrapText="1"/>
    </xf>
    <xf numFmtId="9" fontId="44" fillId="14" borderId="5" xfId="36" applyNumberFormat="1" applyFont="1" applyFill="1" applyBorder="1">
      <alignment vertical="top" wrapText="1"/>
    </xf>
    <xf numFmtId="9" fontId="44" fillId="15" borderId="5" xfId="36" applyNumberFormat="1" applyFont="1" applyFill="1" applyBorder="1">
      <alignment vertical="top" wrapText="1"/>
    </xf>
    <xf numFmtId="168" fontId="44" fillId="15" borderId="3" xfId="36" applyFont="1" applyFill="1">
      <alignment vertical="top" wrapText="1"/>
    </xf>
    <xf numFmtId="168" fontId="44" fillId="15" borderId="28" xfId="36" applyFont="1" applyFill="1" applyBorder="1">
      <alignment vertical="top" wrapText="1"/>
    </xf>
    <xf numFmtId="168" fontId="44" fillId="15" borderId="43" xfId="34" applyNumberFormat="1" applyFont="1" applyFill="1" applyBorder="1" applyAlignment="1">
      <alignment horizontal="right" vertical="top" wrapText="1"/>
    </xf>
    <xf numFmtId="1" fontId="44" fillId="15" borderId="3" xfId="36" applyNumberFormat="1" applyFont="1" applyFill="1" applyAlignment="1">
      <alignment horizontal="right" vertical="top" wrapText="1"/>
    </xf>
    <xf numFmtId="168" fontId="63" fillId="0" borderId="28" xfId="34" applyNumberFormat="1" applyFont="1" applyFill="1" applyBorder="1" applyAlignment="1">
      <alignment vertical="top" wrapText="1"/>
    </xf>
    <xf numFmtId="0" fontId="29" fillId="3" borderId="81" xfId="16" quotePrefix="1" applyBorder="1">
      <alignment horizontal="right" vertical="top" wrapText="1"/>
    </xf>
    <xf numFmtId="168" fontId="29" fillId="0" borderId="81" xfId="34" applyNumberFormat="1" applyFont="1" applyFill="1" applyBorder="1" applyAlignment="1">
      <alignment horizontal="right" vertical="top" wrapText="1"/>
    </xf>
    <xf numFmtId="168" fontId="29" fillId="2" borderId="81" xfId="36" applyFill="1" applyBorder="1" applyAlignment="1">
      <alignment horizontal="right" vertical="top" wrapText="1"/>
    </xf>
    <xf numFmtId="168" fontId="29" fillId="2" borderId="90" xfId="59" applyFill="1" applyBorder="1" applyAlignment="1">
      <alignment horizontal="right" vertical="top" wrapText="1"/>
    </xf>
    <xf numFmtId="0" fontId="44" fillId="0" borderId="0" xfId="43" applyFill="1" applyBorder="1" applyAlignment="1">
      <alignment vertical="center" wrapText="1"/>
    </xf>
    <xf numFmtId="0" fontId="44" fillId="3" borderId="0" xfId="43" applyBorder="1">
      <alignment vertical="top" wrapText="1"/>
    </xf>
    <xf numFmtId="168" fontId="29" fillId="2" borderId="0" xfId="59" applyFill="1" applyBorder="1" applyAlignment="1">
      <alignment horizontal="right" vertical="top" wrapText="1"/>
    </xf>
    <xf numFmtId="0" fontId="44" fillId="2" borderId="0" xfId="43" applyFill="1" applyBorder="1" applyAlignment="1">
      <alignment vertical="center" wrapText="1"/>
    </xf>
    <xf numFmtId="168" fontId="44" fillId="0" borderId="5" xfId="16" applyNumberFormat="1" applyFont="1" applyFill="1" applyBorder="1">
      <alignment horizontal="right" vertical="top" wrapText="1"/>
    </xf>
    <xf numFmtId="0" fontId="44" fillId="3" borderId="0" xfId="43" applyBorder="1" applyAlignment="1">
      <alignment vertical="center" wrapText="1"/>
    </xf>
    <xf numFmtId="0" fontId="44" fillId="11" borderId="0" xfId="43" applyFill="1" applyBorder="1">
      <alignment vertical="top" wrapText="1"/>
    </xf>
    <xf numFmtId="1" fontId="63" fillId="11" borderId="0" xfId="59" applyNumberFormat="1" applyFont="1" applyFill="1" applyBorder="1">
      <alignment vertical="top" wrapText="1"/>
    </xf>
    <xf numFmtId="1" fontId="63" fillId="2" borderId="0" xfId="59" applyNumberFormat="1" applyFont="1" applyFill="1" applyBorder="1" applyAlignment="1">
      <alignment horizontal="right" vertical="top" wrapText="1"/>
    </xf>
    <xf numFmtId="0" fontId="89" fillId="3" borderId="60" xfId="0" applyFont="1" applyFill="1" applyBorder="1">
      <alignment vertical="top" wrapText="1"/>
    </xf>
    <xf numFmtId="0" fontId="146" fillId="31" borderId="0" xfId="0" applyFont="1" applyFill="1">
      <alignment vertical="top" wrapText="1"/>
    </xf>
    <xf numFmtId="0" fontId="79" fillId="2" borderId="0" xfId="7" applyNumberFormat="1" applyFont="1" applyFill="1" applyAlignment="1">
      <alignment horizontal="right" vertical="center" wrapText="1"/>
    </xf>
    <xf numFmtId="0" fontId="0" fillId="2" borderId="0" xfId="48" applyFont="1" applyAlignment="1">
      <alignment vertical="top" wrapText="1"/>
    </xf>
    <xf numFmtId="0" fontId="89" fillId="3" borderId="61" xfId="0" applyFont="1" applyFill="1" applyBorder="1">
      <alignment vertical="top" wrapText="1"/>
    </xf>
    <xf numFmtId="3" fontId="89" fillId="28" borderId="80" xfId="0" applyNumberFormat="1" applyFont="1" applyFill="1" applyBorder="1">
      <alignment vertical="top" wrapText="1"/>
    </xf>
    <xf numFmtId="3" fontId="89" fillId="28" borderId="60" xfId="0" applyNumberFormat="1" applyFont="1" applyFill="1" applyBorder="1">
      <alignment vertical="top" wrapText="1"/>
    </xf>
    <xf numFmtId="9" fontId="89" fillId="28" borderId="60" xfId="0" applyNumberFormat="1" applyFont="1" applyFill="1" applyBorder="1">
      <alignment vertical="top" wrapText="1"/>
    </xf>
    <xf numFmtId="9" fontId="89" fillId="28" borderId="64" xfId="0" applyNumberFormat="1" applyFont="1" applyFill="1" applyBorder="1">
      <alignment vertical="top" wrapText="1"/>
    </xf>
    <xf numFmtId="9" fontId="89" fillId="28" borderId="80" xfId="0" applyNumberFormat="1" applyFont="1" applyFill="1" applyBorder="1">
      <alignment vertical="top" wrapText="1"/>
    </xf>
    <xf numFmtId="0" fontId="150" fillId="2" borderId="0" xfId="0" applyFont="1">
      <alignment vertical="top" wrapText="1"/>
    </xf>
    <xf numFmtId="168" fontId="154" fillId="11" borderId="0" xfId="1" applyFont="1" applyFill="1" applyAlignment="1">
      <alignment vertical="top" wrapText="1"/>
    </xf>
    <xf numFmtId="168" fontId="29" fillId="3" borderId="81" xfId="34" applyNumberFormat="1" applyFont="1" applyFill="1" applyBorder="1" applyAlignment="1">
      <alignment horizontal="right" vertical="top" wrapText="1"/>
    </xf>
    <xf numFmtId="0" fontId="29" fillId="3" borderId="90" xfId="16" applyBorder="1">
      <alignment horizontal="right" vertical="top" wrapText="1"/>
    </xf>
    <xf numFmtId="9" fontId="29" fillId="3" borderId="81" xfId="34" applyFont="1" applyFill="1" applyBorder="1" applyAlignment="1">
      <alignment horizontal="right" vertical="top" wrapText="1"/>
    </xf>
    <xf numFmtId="0" fontId="29" fillId="3" borderId="90" xfId="16" quotePrefix="1" applyBorder="1">
      <alignment horizontal="right" vertical="top" wrapText="1"/>
    </xf>
    <xf numFmtId="1" fontId="29" fillId="0" borderId="97" xfId="14" applyNumberFormat="1" applyFont="1" applyFill="1" applyBorder="1">
      <alignment horizontal="right" vertical="top" wrapText="1"/>
    </xf>
    <xf numFmtId="2" fontId="29" fillId="0" borderId="97" xfId="14" applyNumberFormat="1" applyFont="1" applyFill="1" applyBorder="1">
      <alignment horizontal="right" vertical="top" wrapText="1"/>
    </xf>
    <xf numFmtId="0" fontId="0" fillId="0" borderId="86" xfId="0" applyFill="1" applyBorder="1" applyAlignment="1">
      <alignment vertical="center" wrapText="1"/>
    </xf>
    <xf numFmtId="0" fontId="148" fillId="0" borderId="86" xfId="0" applyFont="1" applyFill="1" applyBorder="1" applyAlignment="1">
      <alignment vertical="center" wrapText="1"/>
    </xf>
    <xf numFmtId="3" fontId="29" fillId="2" borderId="81" xfId="16" applyNumberFormat="1" applyFill="1" applyBorder="1">
      <alignment horizontal="right" vertical="top" wrapText="1"/>
    </xf>
    <xf numFmtId="3" fontId="89" fillId="2" borderId="81" xfId="4" applyNumberFormat="1" applyFont="1" applyFill="1" applyBorder="1" applyAlignment="1">
      <alignment horizontal="right" vertical="top" wrapText="1"/>
    </xf>
    <xf numFmtId="168" fontId="29" fillId="0" borderId="81" xfId="14" applyNumberFormat="1" applyFont="1" applyFill="1" applyBorder="1">
      <alignment horizontal="right" vertical="top" wrapText="1"/>
    </xf>
    <xf numFmtId="168" fontId="29" fillId="2" borderId="81" xfId="16" applyNumberFormat="1" applyFill="1" applyBorder="1">
      <alignment horizontal="right" vertical="top" wrapText="1"/>
    </xf>
    <xf numFmtId="179" fontId="0" fillId="2" borderId="0" xfId="0" applyNumberFormat="1">
      <alignment vertical="top" wrapText="1"/>
    </xf>
    <xf numFmtId="166" fontId="44" fillId="14" borderId="24" xfId="4" applyNumberFormat="1" applyFont="1" applyFill="1" applyBorder="1" applyAlignment="1">
      <alignment horizontal="right" vertical="top" wrapText="1"/>
    </xf>
    <xf numFmtId="10" fontId="29" fillId="0" borderId="24" xfId="34" applyNumberFormat="1" applyFont="1" applyFill="1" applyBorder="1" applyAlignment="1">
      <alignment horizontal="right" vertical="top" wrapText="1"/>
    </xf>
    <xf numFmtId="10" fontId="29" fillId="3" borderId="24" xfId="34" applyNumberFormat="1" applyFont="1" applyFill="1" applyBorder="1" applyAlignment="1">
      <alignment horizontal="right" vertical="top" wrapText="1"/>
    </xf>
    <xf numFmtId="168" fontId="43" fillId="18" borderId="88" xfId="41" applyNumberFormat="1" applyFill="1" applyBorder="1">
      <alignment horizontal="left"/>
    </xf>
    <xf numFmtId="1" fontId="29" fillId="18" borderId="88" xfId="41" applyNumberFormat="1" applyFont="1" applyFill="1" applyBorder="1" applyAlignment="1">
      <alignment horizontal="center"/>
    </xf>
    <xf numFmtId="1" fontId="43" fillId="18" borderId="88" xfId="41" applyNumberFormat="1" applyFill="1" applyBorder="1" applyAlignment="1">
      <alignment horizontal="center"/>
    </xf>
    <xf numFmtId="167" fontId="43" fillId="18" borderId="88" xfId="41" applyNumberFormat="1" applyFill="1" applyBorder="1">
      <alignment horizontal="left"/>
    </xf>
    <xf numFmtId="168" fontId="43" fillId="18" borderId="0" xfId="41" applyNumberFormat="1" applyFill="1">
      <alignment horizontal="left"/>
    </xf>
    <xf numFmtId="1" fontId="29" fillId="18" borderId="3" xfId="36" applyNumberFormat="1" applyFill="1" applyAlignment="1">
      <alignment horizontal="center" vertical="top" wrapText="1"/>
    </xf>
    <xf numFmtId="1" fontId="29" fillId="18" borderId="3" xfId="36" applyNumberFormat="1" applyFill="1" applyAlignment="1">
      <alignment horizontal="right" vertical="top" wrapText="1"/>
    </xf>
    <xf numFmtId="0" fontId="29" fillId="18" borderId="3" xfId="16" applyFill="1">
      <alignment horizontal="right" vertical="top" wrapText="1"/>
    </xf>
    <xf numFmtId="166" fontId="29" fillId="18" borderId="3" xfId="4" applyNumberFormat="1" applyFont="1" applyFill="1" applyBorder="1" applyAlignment="1">
      <alignment horizontal="right" vertical="top" wrapText="1"/>
    </xf>
    <xf numFmtId="1" fontId="29" fillId="18" borderId="88" xfId="36" applyNumberFormat="1" applyFill="1" applyBorder="1" applyAlignment="1">
      <alignment horizontal="center" vertical="top" wrapText="1"/>
    </xf>
    <xf numFmtId="1" fontId="43" fillId="18" borderId="0" xfId="41" applyNumberFormat="1" applyFill="1" applyAlignment="1">
      <alignment horizontal="center"/>
    </xf>
    <xf numFmtId="167" fontId="43" fillId="18" borderId="0" xfId="41" applyNumberFormat="1" applyFill="1">
      <alignment horizontal="left"/>
    </xf>
    <xf numFmtId="0" fontId="89" fillId="18" borderId="61" xfId="0" applyFont="1" applyFill="1" applyBorder="1" applyAlignment="1">
      <alignment horizontal="right" vertical="top" wrapText="1"/>
    </xf>
    <xf numFmtId="168" fontId="95" fillId="18" borderId="3" xfId="36" applyFont="1" applyFill="1">
      <alignment vertical="top" wrapText="1"/>
    </xf>
    <xf numFmtId="168" fontId="95" fillId="18" borderId="13" xfId="36" applyFont="1" applyFill="1" applyBorder="1">
      <alignment vertical="top" wrapText="1"/>
    </xf>
    <xf numFmtId="168" fontId="95" fillId="18" borderId="0" xfId="36" applyFont="1" applyFill="1" applyBorder="1">
      <alignment vertical="top" wrapText="1"/>
    </xf>
    <xf numFmtId="0" fontId="143" fillId="2" borderId="0" xfId="0" applyFont="1">
      <alignment vertical="top" wrapText="1"/>
    </xf>
    <xf numFmtId="168" fontId="29" fillId="18" borderId="3" xfId="36" applyFill="1">
      <alignment vertical="top" wrapText="1"/>
    </xf>
    <xf numFmtId="10" fontId="29" fillId="18" borderId="3" xfId="16" applyNumberFormat="1" applyFill="1" applyAlignment="1">
      <alignment vertical="top" wrapText="1"/>
    </xf>
    <xf numFmtId="10" fontId="29" fillId="18" borderId="3" xfId="34" applyNumberFormat="1" applyFont="1" applyFill="1" applyBorder="1" applyAlignment="1">
      <alignment horizontal="right" vertical="top" wrapText="1"/>
    </xf>
    <xf numFmtId="10" fontId="29" fillId="18" borderId="3" xfId="16" applyNumberFormat="1" applyFill="1">
      <alignment horizontal="right" vertical="top" wrapText="1"/>
    </xf>
    <xf numFmtId="10" fontId="29" fillId="18" borderId="88" xfId="34" applyNumberFormat="1" applyFont="1" applyFill="1" applyBorder="1" applyAlignment="1">
      <alignment horizontal="right" vertical="top" wrapText="1"/>
    </xf>
    <xf numFmtId="168" fontId="44" fillId="18" borderId="3" xfId="36" applyFont="1" applyFill="1" applyAlignment="1">
      <alignment horizontal="left" vertical="top" wrapText="1"/>
    </xf>
    <xf numFmtId="171" fontId="29" fillId="18" borderId="13" xfId="17" applyNumberFormat="1" applyFill="1" applyBorder="1">
      <alignment horizontal="right" vertical="top" wrapText="1"/>
    </xf>
    <xf numFmtId="1" fontId="43" fillId="18" borderId="0" xfId="41" applyNumberFormat="1" applyFill="1" applyAlignment="1">
      <alignment horizontal="right"/>
    </xf>
    <xf numFmtId="168" fontId="29" fillId="18" borderId="3" xfId="36" applyFill="1" applyAlignment="1">
      <alignment horizontal="left" vertical="top" wrapText="1"/>
    </xf>
    <xf numFmtId="171" fontId="29" fillId="18" borderId="0" xfId="17" applyNumberFormat="1" applyFill="1" applyBorder="1">
      <alignment horizontal="right" vertical="top" wrapText="1"/>
    </xf>
    <xf numFmtId="168" fontId="100" fillId="3" borderId="3" xfId="36" applyFont="1" applyAlignment="1">
      <alignment horizontal="left" vertical="top" wrapText="1"/>
    </xf>
    <xf numFmtId="166" fontId="44" fillId="14" borderId="13" xfId="4" applyNumberFormat="1" applyFont="1" applyFill="1" applyBorder="1" applyAlignment="1">
      <alignment horizontal="right" vertical="top" wrapText="1"/>
    </xf>
    <xf numFmtId="9" fontId="44" fillId="15" borderId="88" xfId="16" applyNumberFormat="1" applyFont="1" applyFill="1" applyBorder="1">
      <alignment horizontal="right" vertical="top" wrapText="1"/>
    </xf>
    <xf numFmtId="9" fontId="44" fillId="15" borderId="43" xfId="16" applyNumberFormat="1" applyFont="1" applyFill="1" applyBorder="1">
      <alignment horizontal="right" vertical="top" wrapText="1"/>
    </xf>
    <xf numFmtId="3" fontId="44" fillId="15" borderId="5" xfId="16" applyNumberFormat="1" applyFont="1" applyFill="1" applyBorder="1">
      <alignment horizontal="right" vertical="top" wrapText="1"/>
    </xf>
    <xf numFmtId="176" fontId="29" fillId="0" borderId="3" xfId="4" applyNumberFormat="1" applyFont="1" applyFill="1" applyBorder="1" applyAlignment="1">
      <alignment horizontal="right" vertical="top" wrapText="1"/>
    </xf>
    <xf numFmtId="176" fontId="29" fillId="0" borderId="36" xfId="4" applyNumberFormat="1" applyFont="1" applyFill="1" applyBorder="1" applyAlignment="1">
      <alignment horizontal="right" vertical="top" wrapText="1"/>
    </xf>
    <xf numFmtId="2" fontId="44" fillId="14" borderId="3" xfId="36" applyNumberFormat="1" applyFont="1" applyFill="1" applyAlignment="1">
      <alignment horizontal="right" vertical="top" wrapText="1"/>
    </xf>
    <xf numFmtId="2" fontId="44" fillId="14" borderId="5" xfId="36" applyNumberFormat="1" applyFont="1" applyFill="1" applyBorder="1" applyAlignment="1">
      <alignment horizontal="right" vertical="top" wrapText="1"/>
    </xf>
    <xf numFmtId="3" fontId="44" fillId="14" borderId="3" xfId="16" applyNumberFormat="1" applyFont="1" applyFill="1">
      <alignment horizontal="right" vertical="top" wrapText="1"/>
    </xf>
    <xf numFmtId="176" fontId="44" fillId="14" borderId="3" xfId="36" applyNumberFormat="1" applyFont="1" applyFill="1">
      <alignment vertical="top" wrapText="1"/>
    </xf>
    <xf numFmtId="9" fontId="44" fillId="14" borderId="5" xfId="16" applyNumberFormat="1" applyFont="1" applyFill="1" applyBorder="1">
      <alignment horizontal="right" vertical="top" wrapText="1"/>
    </xf>
    <xf numFmtId="166" fontId="0" fillId="2" borderId="0" xfId="4" applyNumberFormat="1" applyFont="1" applyFill="1" applyAlignment="1">
      <alignment vertical="top" wrapText="1"/>
    </xf>
    <xf numFmtId="175" fontId="29" fillId="0" borderId="13" xfId="16" applyNumberFormat="1" applyFill="1" applyBorder="1">
      <alignment horizontal="right" vertical="top" wrapText="1"/>
    </xf>
    <xf numFmtId="176" fontId="44" fillId="14" borderId="13" xfId="36" applyNumberFormat="1" applyFont="1" applyFill="1" applyBorder="1">
      <alignment vertical="top" wrapText="1"/>
    </xf>
    <xf numFmtId="168" fontId="44" fillId="14" borderId="3" xfId="16" applyNumberFormat="1" applyFont="1" applyFill="1" applyAlignment="1">
      <alignment horizontal="right" vertical="center" wrapText="1"/>
    </xf>
    <xf numFmtId="178" fontId="44" fillId="14" borderId="28" xfId="16" applyNumberFormat="1" applyFont="1" applyFill="1" applyBorder="1">
      <alignment horizontal="right" vertical="top" wrapText="1"/>
    </xf>
    <xf numFmtId="168" fontId="29" fillId="0" borderId="35" xfId="34" applyNumberFormat="1" applyFont="1" applyFill="1" applyBorder="1" applyAlignment="1">
      <alignment horizontal="right" vertical="top" wrapText="1"/>
    </xf>
    <xf numFmtId="0" fontId="183" fillId="2" borderId="0" xfId="0" applyFont="1" applyAlignment="1">
      <alignment vertical="center" wrapText="1"/>
    </xf>
    <xf numFmtId="0" fontId="29" fillId="0" borderId="0" xfId="0" applyFont="1" applyFill="1">
      <alignment vertical="top" wrapText="1"/>
    </xf>
    <xf numFmtId="3" fontId="29" fillId="0" borderId="3" xfId="4" applyNumberFormat="1" applyFont="1" applyFill="1" applyBorder="1" applyAlignment="1">
      <alignment horizontal="right" vertical="top" wrapText="1"/>
    </xf>
    <xf numFmtId="0" fontId="89" fillId="0" borderId="36" xfId="0" applyFont="1" applyFill="1" applyBorder="1">
      <alignment vertical="top" wrapText="1"/>
    </xf>
    <xf numFmtId="1" fontId="89" fillId="0" borderId="36" xfId="0" applyNumberFormat="1" applyFont="1" applyFill="1" applyBorder="1">
      <alignment vertical="top" wrapText="1"/>
    </xf>
    <xf numFmtId="166" fontId="29" fillId="0" borderId="36" xfId="4" quotePrefix="1" applyNumberFormat="1" applyFont="1" applyFill="1" applyBorder="1" applyAlignment="1">
      <alignment horizontal="right" vertical="top" wrapText="1"/>
    </xf>
    <xf numFmtId="166" fontId="29" fillId="0" borderId="31" xfId="4" applyNumberFormat="1" applyFont="1" applyFill="1" applyBorder="1" applyAlignment="1">
      <alignment horizontal="right" vertical="top" wrapText="1"/>
    </xf>
    <xf numFmtId="0" fontId="29" fillId="0" borderId="36" xfId="16" quotePrefix="1" applyFill="1" applyBorder="1">
      <alignment horizontal="right" vertical="top" wrapText="1"/>
    </xf>
    <xf numFmtId="166" fontId="44" fillId="14" borderId="3" xfId="4" applyNumberFormat="1" applyFont="1" applyFill="1" applyBorder="1" applyAlignment="1">
      <alignment horizontal="left" vertical="top" wrapText="1" indent="3"/>
    </xf>
    <xf numFmtId="166" fontId="44" fillId="14" borderId="68" xfId="4" applyNumberFormat="1" applyFont="1" applyFill="1" applyBorder="1" applyAlignment="1">
      <alignment horizontal="center" vertical="center" wrapText="1"/>
    </xf>
    <xf numFmtId="0" fontId="0" fillId="32" borderId="0" xfId="0" applyFill="1">
      <alignment vertical="top" wrapText="1"/>
    </xf>
    <xf numFmtId="3" fontId="44" fillId="14" borderId="43" xfId="16" applyNumberFormat="1" applyFont="1" applyFill="1" applyBorder="1">
      <alignment horizontal="right" vertical="top" wrapText="1"/>
    </xf>
    <xf numFmtId="0" fontId="89" fillId="3" borderId="3" xfId="16" applyFont="1" applyAlignment="1">
      <alignment horizontal="left" vertical="top" wrapText="1"/>
    </xf>
    <xf numFmtId="0" fontId="0" fillId="2" borderId="0" xfId="0" applyAlignment="1">
      <alignment horizontal="left" vertical="center" wrapText="1"/>
    </xf>
    <xf numFmtId="0" fontId="160" fillId="2" borderId="0" xfId="0" applyFont="1" applyAlignment="1">
      <alignment horizontal="left" vertical="top" wrapText="1"/>
    </xf>
    <xf numFmtId="10" fontId="44" fillId="14" borderId="13" xfId="36" applyNumberFormat="1" applyFont="1" applyFill="1" applyBorder="1">
      <alignment vertical="top" wrapText="1"/>
    </xf>
    <xf numFmtId="10" fontId="44" fillId="14" borderId="43" xfId="36" applyNumberFormat="1" applyFont="1" applyFill="1" applyBorder="1">
      <alignment vertical="top" wrapText="1"/>
    </xf>
    <xf numFmtId="0" fontId="165" fillId="2" borderId="0" xfId="0" applyFont="1" applyAlignment="1">
      <alignment horizontal="left" vertical="top" wrapText="1"/>
    </xf>
    <xf numFmtId="166" fontId="44" fillId="14" borderId="24" xfId="4" applyNumberFormat="1" applyFont="1" applyFill="1" applyBorder="1" applyAlignment="1">
      <alignment horizontal="right" vertical="center" wrapText="1"/>
    </xf>
    <xf numFmtId="166" fontId="44" fillId="14" borderId="5" xfId="4" applyNumberFormat="1" applyFont="1" applyFill="1" applyBorder="1" applyAlignment="1">
      <alignment horizontal="right" vertical="center" wrapText="1"/>
    </xf>
    <xf numFmtId="0" fontId="47" fillId="2" borderId="0" xfId="56" applyFill="1" applyAlignment="1">
      <alignment horizontal="left" vertical="top" wrapText="1"/>
    </xf>
    <xf numFmtId="4" fontId="44" fillId="14" borderId="3" xfId="16" applyNumberFormat="1" applyFont="1" applyFill="1">
      <alignment horizontal="right" vertical="top" wrapText="1"/>
    </xf>
    <xf numFmtId="165" fontId="29" fillId="3" borderId="81" xfId="4" applyFont="1" applyFill="1" applyBorder="1" applyAlignment="1">
      <alignment horizontal="right" vertical="top" wrapText="1"/>
    </xf>
    <xf numFmtId="168" fontId="139" fillId="3" borderId="0" xfId="36" applyFont="1" applyBorder="1">
      <alignment vertical="top" wrapText="1"/>
    </xf>
    <xf numFmtId="0" fontId="138" fillId="2" borderId="0" xfId="0" applyFont="1">
      <alignment vertical="top" wrapText="1"/>
    </xf>
    <xf numFmtId="2" fontId="89" fillId="0" borderId="61" xfId="0" applyNumberFormat="1" applyFont="1" applyFill="1" applyBorder="1">
      <alignment vertical="top" wrapText="1"/>
    </xf>
    <xf numFmtId="168" fontId="29" fillId="3" borderId="43" xfId="36" applyBorder="1" applyAlignment="1">
      <alignment vertical="center" wrapText="1"/>
    </xf>
    <xf numFmtId="9" fontId="44" fillId="14" borderId="43" xfId="36" applyNumberFormat="1" applyFont="1" applyFill="1" applyBorder="1" applyAlignment="1">
      <alignment vertical="center" wrapText="1"/>
    </xf>
    <xf numFmtId="175" fontId="29" fillId="0" borderId="43" xfId="16" applyNumberFormat="1" applyFill="1" applyBorder="1" applyAlignment="1">
      <alignment horizontal="right" vertical="center" wrapText="1"/>
    </xf>
    <xf numFmtId="0" fontId="89" fillId="0" borderId="88" xfId="38" applyFont="1" applyFill="1" applyBorder="1">
      <alignment vertical="top" wrapText="1"/>
    </xf>
    <xf numFmtId="0" fontId="29" fillId="0" borderId="36" xfId="16" applyFill="1" applyBorder="1" applyAlignment="1">
      <alignment horizontal="right" wrapText="1"/>
    </xf>
    <xf numFmtId="0" fontId="34" fillId="2" borderId="0" xfId="0" applyFont="1">
      <alignment vertical="top" wrapText="1"/>
    </xf>
    <xf numFmtId="2" fontId="89" fillId="3" borderId="61" xfId="0" applyNumberFormat="1" applyFont="1" applyFill="1" applyBorder="1">
      <alignment vertical="top" wrapText="1"/>
    </xf>
    <xf numFmtId="167" fontId="89" fillId="3" borderId="61" xfId="0" applyNumberFormat="1" applyFont="1" applyFill="1" applyBorder="1">
      <alignment vertical="top" wrapText="1"/>
    </xf>
    <xf numFmtId="0" fontId="29" fillId="2" borderId="45" xfId="0" applyFont="1" applyBorder="1">
      <alignment vertical="top" wrapText="1"/>
    </xf>
    <xf numFmtId="0" fontId="39" fillId="18" borderId="0" xfId="24" applyFill="1" applyAlignment="1">
      <alignment vertical="center" wrapText="1"/>
    </xf>
    <xf numFmtId="0" fontId="39" fillId="2" borderId="0" xfId="24" applyAlignment="1">
      <alignment vertical="center" wrapText="1"/>
    </xf>
    <xf numFmtId="0" fontId="39" fillId="18" borderId="45" xfId="24" applyFill="1" applyBorder="1" applyAlignment="1">
      <alignment vertical="center" wrapText="1"/>
    </xf>
    <xf numFmtId="0" fontId="165" fillId="2" borderId="0" xfId="0" applyFont="1" applyAlignment="1">
      <alignment vertical="center" wrapText="1"/>
    </xf>
    <xf numFmtId="0" fontId="64" fillId="2" borderId="0" xfId="0" applyFont="1" applyAlignment="1">
      <alignment vertical="center"/>
    </xf>
    <xf numFmtId="0" fontId="64" fillId="2" borderId="0" xfId="0" applyFont="1" applyAlignment="1">
      <alignment vertical="center" wrapText="1"/>
    </xf>
    <xf numFmtId="168" fontId="35" fillId="7" borderId="86" xfId="44" applyNumberFormat="1" applyBorder="1" applyAlignment="1">
      <alignment vertical="center" wrapText="1"/>
    </xf>
    <xf numFmtId="0" fontId="0" fillId="2" borderId="0" xfId="0" applyAlignment="1">
      <alignment vertical="center"/>
    </xf>
    <xf numFmtId="166" fontId="44" fillId="14" borderId="3" xfId="4" applyNumberFormat="1" applyFont="1" applyFill="1" applyBorder="1" applyAlignment="1">
      <alignment horizontal="left" vertical="top" wrapText="1" indent="5"/>
    </xf>
    <xf numFmtId="0" fontId="93" fillId="3" borderId="0" xfId="16" applyFont="1" applyBorder="1" applyAlignment="1">
      <alignment horizontal="left" vertical="top" wrapText="1"/>
    </xf>
    <xf numFmtId="168" fontId="154" fillId="2" borderId="0" xfId="1" applyFont="1" applyFill="1" applyAlignment="1">
      <alignment vertical="top" wrapText="1"/>
    </xf>
    <xf numFmtId="0" fontId="139" fillId="3" borderId="0" xfId="16" applyFont="1" applyBorder="1" applyAlignment="1">
      <alignment horizontal="left" vertical="top" wrapText="1"/>
    </xf>
    <xf numFmtId="0" fontId="89" fillId="0" borderId="98" xfId="0" applyFont="1" applyFill="1" applyBorder="1">
      <alignment vertical="top" wrapText="1"/>
    </xf>
    <xf numFmtId="168" fontId="89" fillId="0" borderId="99" xfId="0" applyNumberFormat="1" applyFont="1" applyFill="1" applyBorder="1">
      <alignment vertical="top" wrapText="1"/>
    </xf>
    <xf numFmtId="166" fontId="89" fillId="0" borderId="98" xfId="4" applyNumberFormat="1" applyFont="1" applyFill="1" applyBorder="1" applyAlignment="1">
      <alignment horizontal="right" vertical="top" wrapText="1"/>
    </xf>
    <xf numFmtId="168" fontId="35" fillId="7" borderId="24" xfId="44" applyNumberFormat="1" applyBorder="1">
      <alignment vertical="top" wrapText="1"/>
    </xf>
    <xf numFmtId="2" fontId="35" fillId="7" borderId="0" xfId="44" applyNumberFormat="1" applyAlignment="1">
      <alignment horizontal="right" vertical="top" wrapText="1"/>
    </xf>
    <xf numFmtId="166" fontId="29" fillId="11" borderId="0" xfId="4" applyNumberFormat="1" applyFont="1" applyFill="1" applyBorder="1" applyAlignment="1">
      <alignment horizontal="right" vertical="top" wrapText="1"/>
    </xf>
    <xf numFmtId="0" fontId="89" fillId="0" borderId="81" xfId="0" applyFont="1" applyFill="1" applyBorder="1">
      <alignment vertical="top" wrapText="1"/>
    </xf>
    <xf numFmtId="173" fontId="29" fillId="3" borderId="81" xfId="4" applyNumberFormat="1" applyFont="1" applyFill="1" applyBorder="1" applyAlignment="1">
      <alignment horizontal="right" vertical="top" wrapText="1"/>
    </xf>
    <xf numFmtId="10" fontId="89" fillId="0" borderId="60" xfId="0" applyNumberFormat="1" applyFont="1" applyFill="1" applyBorder="1">
      <alignment vertical="top" wrapText="1"/>
    </xf>
    <xf numFmtId="0" fontId="178" fillId="2" borderId="0" xfId="0" applyFont="1">
      <alignment vertical="top" wrapText="1"/>
    </xf>
    <xf numFmtId="180" fontId="0" fillId="2" borderId="0" xfId="0" applyNumberFormat="1">
      <alignment vertical="top" wrapText="1"/>
    </xf>
    <xf numFmtId="0" fontId="89" fillId="3" borderId="61" xfId="0" quotePrefix="1" applyFont="1" applyFill="1" applyBorder="1" applyAlignment="1">
      <alignment horizontal="right" vertical="top" wrapText="1"/>
    </xf>
    <xf numFmtId="9" fontId="44" fillId="15" borderId="3" xfId="36" applyNumberFormat="1" applyFont="1" applyFill="1">
      <alignment vertical="top" wrapText="1"/>
    </xf>
    <xf numFmtId="168" fontId="139" fillId="3" borderId="0" xfId="36" applyFont="1" applyBorder="1" applyAlignment="1">
      <alignment horizontal="left" vertical="top" wrapText="1"/>
    </xf>
    <xf numFmtId="2" fontId="0" fillId="2" borderId="0" xfId="0" applyNumberFormat="1">
      <alignment vertical="top" wrapText="1"/>
    </xf>
    <xf numFmtId="0" fontId="93" fillId="0" borderId="0" xfId="0" applyFont="1" applyFill="1">
      <alignment vertical="top" wrapText="1"/>
    </xf>
    <xf numFmtId="0" fontId="44" fillId="14" borderId="5" xfId="16" applyFont="1" applyFill="1" applyBorder="1" applyAlignment="1">
      <alignment vertical="top" wrapText="1"/>
    </xf>
    <xf numFmtId="0" fontId="29" fillId="0" borderId="5" xfId="16" applyFill="1" applyBorder="1" applyAlignment="1">
      <alignment vertical="top" wrapText="1"/>
    </xf>
    <xf numFmtId="0" fontId="29" fillId="0" borderId="37" xfId="16" applyFill="1" applyBorder="1">
      <alignment horizontal="right" vertical="top" wrapText="1"/>
    </xf>
    <xf numFmtId="166" fontId="29" fillId="0" borderId="37" xfId="4" applyNumberFormat="1" applyFont="1" applyFill="1" applyBorder="1" applyAlignment="1">
      <alignment horizontal="left" vertical="top" wrapText="1" indent="3"/>
    </xf>
    <xf numFmtId="168" fontId="29" fillId="0" borderId="5" xfId="36" applyFill="1" applyBorder="1" applyAlignment="1">
      <alignment horizontal="left" vertical="center" wrapText="1" indent="1"/>
    </xf>
    <xf numFmtId="9" fontId="44" fillId="14" borderId="43" xfId="34" applyFont="1" applyFill="1" applyBorder="1" applyAlignment="1">
      <alignment horizontal="right" vertical="top" wrapText="1"/>
    </xf>
    <xf numFmtId="0" fontId="29" fillId="3" borderId="5" xfId="16" applyBorder="1" applyAlignment="1">
      <alignment vertical="top" wrapText="1"/>
    </xf>
    <xf numFmtId="177" fontId="44" fillId="14" borderId="5" xfId="16" applyNumberFormat="1" applyFont="1" applyFill="1" applyBorder="1">
      <alignment horizontal="right" vertical="top" wrapText="1"/>
    </xf>
    <xf numFmtId="166" fontId="89" fillId="0" borderId="100" xfId="4" applyNumberFormat="1" applyFont="1" applyFill="1" applyBorder="1" applyAlignment="1">
      <alignment horizontal="right" vertical="top" wrapText="1"/>
    </xf>
    <xf numFmtId="168" fontId="148" fillId="0" borderId="5" xfId="36" applyFont="1" applyFill="1" applyBorder="1" applyAlignment="1">
      <alignment horizontal="left" vertical="center" wrapText="1" indent="1"/>
    </xf>
    <xf numFmtId="10" fontId="44" fillId="14" borderId="5" xfId="16" applyNumberFormat="1" applyFont="1" applyFill="1" applyBorder="1">
      <alignment horizontal="right" vertical="top" wrapText="1"/>
    </xf>
    <xf numFmtId="0" fontId="97" fillId="2" borderId="0" xfId="0" applyFont="1" applyAlignment="1">
      <alignment horizontal="left" vertical="top" wrapText="1"/>
    </xf>
    <xf numFmtId="0" fontId="29" fillId="3" borderId="90" xfId="16" applyBorder="1" applyAlignment="1">
      <alignment horizontal="right" vertical="top"/>
    </xf>
    <xf numFmtId="0" fontId="29" fillId="3" borderId="97" xfId="16" applyBorder="1">
      <alignment horizontal="right" vertical="top" wrapText="1"/>
    </xf>
    <xf numFmtId="9" fontId="29" fillId="0" borderId="81" xfId="34" applyFont="1" applyFill="1" applyBorder="1" applyAlignment="1">
      <alignment horizontal="right" vertical="top" wrapText="1"/>
    </xf>
    <xf numFmtId="9" fontId="29" fillId="0" borderId="81" xfId="36" applyNumberFormat="1" applyFill="1" applyBorder="1" applyAlignment="1">
      <alignment horizontal="right" vertical="top" wrapText="1"/>
    </xf>
    <xf numFmtId="9" fontId="29" fillId="0" borderId="90" xfId="36" applyNumberFormat="1" applyFill="1" applyBorder="1" applyAlignment="1">
      <alignment horizontal="right" vertical="top" wrapText="1"/>
    </xf>
    <xf numFmtId="168" fontId="44" fillId="3" borderId="0" xfId="36" applyFont="1" applyBorder="1" applyAlignment="1">
      <alignment horizontal="left" vertical="top" wrapText="1"/>
    </xf>
    <xf numFmtId="168" fontId="29" fillId="3" borderId="28" xfId="36" applyBorder="1" applyAlignment="1">
      <alignment horizontal="left" vertical="top" wrapText="1"/>
    </xf>
    <xf numFmtId="166" fontId="29" fillId="0" borderId="82" xfId="4" applyNumberFormat="1" applyFont="1" applyFill="1" applyBorder="1" applyAlignment="1">
      <alignment horizontal="right" vertical="top" wrapText="1"/>
    </xf>
    <xf numFmtId="0" fontId="89" fillId="0" borderId="82" xfId="0" applyFont="1" applyFill="1" applyBorder="1">
      <alignment vertical="top" wrapText="1"/>
    </xf>
    <xf numFmtId="10" fontId="29" fillId="0" borderId="82" xfId="34" applyNumberFormat="1" applyFont="1" applyFill="1" applyBorder="1" applyAlignment="1">
      <alignment horizontal="right" vertical="top" wrapText="1"/>
    </xf>
    <xf numFmtId="173" fontId="29" fillId="0" borderId="82" xfId="4" applyNumberFormat="1" applyFont="1" applyFill="1" applyBorder="1" applyAlignment="1">
      <alignment horizontal="right" vertical="top" wrapText="1"/>
    </xf>
    <xf numFmtId="165" fontId="29" fillId="0" borderId="82" xfId="4" applyFont="1" applyFill="1" applyBorder="1" applyAlignment="1">
      <alignment horizontal="right" vertical="top" wrapText="1"/>
    </xf>
    <xf numFmtId="2" fontId="29" fillId="0" borderId="82" xfId="4" applyNumberFormat="1" applyFont="1" applyFill="1" applyBorder="1" applyAlignment="1">
      <alignment horizontal="right" vertical="top" wrapText="1"/>
    </xf>
    <xf numFmtId="165" fontId="29" fillId="0" borderId="101" xfId="4" applyFont="1" applyFill="1" applyBorder="1" applyAlignment="1">
      <alignment horizontal="right" vertical="top" wrapText="1"/>
    </xf>
    <xf numFmtId="168" fontId="29" fillId="3" borderId="76" xfId="36" applyBorder="1">
      <alignment vertical="top" wrapText="1"/>
    </xf>
    <xf numFmtId="3" fontId="44" fillId="27" borderId="76" xfId="0" applyNumberFormat="1" applyFont="1" applyFill="1" applyBorder="1" applyAlignment="1">
      <alignment horizontal="right" vertical="top" wrapText="1"/>
    </xf>
    <xf numFmtId="3" fontId="44" fillId="27" borderId="88" xfId="0" applyNumberFormat="1" applyFont="1" applyFill="1" applyBorder="1" applyAlignment="1">
      <alignment horizontal="right" vertical="top" wrapText="1"/>
    </xf>
    <xf numFmtId="10" fontId="44" fillId="27" borderId="88" xfId="0" applyNumberFormat="1" applyFont="1" applyFill="1" applyBorder="1" applyAlignment="1">
      <alignment horizontal="right" vertical="top" wrapText="1"/>
    </xf>
    <xf numFmtId="0" fontId="44" fillId="27" borderId="88" xfId="0" applyFont="1" applyFill="1" applyBorder="1" applyAlignment="1">
      <alignment horizontal="right" vertical="top" wrapText="1"/>
    </xf>
    <xf numFmtId="168" fontId="44" fillId="27" borderId="88" xfId="0" applyNumberFormat="1" applyFont="1" applyFill="1" applyBorder="1" applyAlignment="1">
      <alignment horizontal="right" vertical="top" wrapText="1"/>
    </xf>
    <xf numFmtId="168" fontId="29" fillId="3" borderId="43" xfId="36" applyBorder="1">
      <alignment vertical="top" wrapText="1"/>
    </xf>
    <xf numFmtId="2" fontId="44" fillId="27" borderId="43" xfId="0" applyNumberFormat="1" applyFont="1" applyFill="1" applyBorder="1" applyAlignment="1">
      <alignment horizontal="right" vertical="top" wrapText="1"/>
    </xf>
    <xf numFmtId="168" fontId="29" fillId="0" borderId="82" xfId="34" applyNumberFormat="1" applyFont="1" applyFill="1" applyBorder="1" applyAlignment="1">
      <alignment horizontal="right" vertical="top" wrapText="1"/>
    </xf>
    <xf numFmtId="3" fontId="44" fillId="14" borderId="88" xfId="0" applyNumberFormat="1" applyFont="1" applyFill="1" applyBorder="1" applyAlignment="1">
      <alignment horizontal="right" vertical="top" wrapText="1"/>
    </xf>
    <xf numFmtId="168" fontId="29" fillId="0" borderId="88" xfId="36" applyFill="1" applyBorder="1" applyAlignment="1">
      <alignment horizontal="left" vertical="top" wrapText="1" indent="1"/>
    </xf>
    <xf numFmtId="0" fontId="89" fillId="28" borderId="88" xfId="0" applyFont="1" applyFill="1" applyBorder="1">
      <alignment vertical="top" wrapText="1"/>
    </xf>
    <xf numFmtId="3" fontId="132" fillId="27" borderId="88" xfId="0" applyNumberFormat="1" applyFont="1" applyFill="1" applyBorder="1">
      <alignment vertical="top" wrapText="1"/>
    </xf>
    <xf numFmtId="168" fontId="44" fillId="15" borderId="88" xfId="34" applyNumberFormat="1" applyFont="1" applyFill="1" applyBorder="1" applyAlignment="1">
      <alignment horizontal="right" vertical="top" wrapText="1"/>
    </xf>
    <xf numFmtId="0" fontId="44" fillId="27" borderId="43" xfId="0" applyFont="1" applyFill="1" applyBorder="1" applyAlignment="1">
      <alignment horizontal="right" vertical="top" wrapText="1"/>
    </xf>
    <xf numFmtId="0" fontId="29" fillId="3" borderId="37" xfId="16" quotePrefix="1" applyBorder="1">
      <alignment horizontal="right" vertical="top" wrapText="1"/>
    </xf>
    <xf numFmtId="173" fontId="44" fillId="15" borderId="13" xfId="4" applyNumberFormat="1" applyFont="1" applyFill="1" applyBorder="1" applyAlignment="1">
      <alignment horizontal="right" vertical="top" wrapText="1"/>
    </xf>
    <xf numFmtId="0" fontId="29" fillId="0" borderId="39" xfId="36" applyNumberFormat="1" applyFill="1" applyBorder="1">
      <alignment vertical="top" wrapText="1"/>
    </xf>
    <xf numFmtId="167" fontId="29" fillId="0" borderId="39" xfId="16" applyNumberFormat="1" applyFill="1" applyBorder="1">
      <alignment horizontal="right" vertical="top" wrapText="1"/>
    </xf>
    <xf numFmtId="2" fontId="29" fillId="3" borderId="97" xfId="16" quotePrefix="1" applyNumberFormat="1" applyBorder="1">
      <alignment horizontal="right" vertical="top" wrapText="1"/>
    </xf>
    <xf numFmtId="168" fontId="29" fillId="3" borderId="43" xfId="36" applyBorder="1" applyAlignment="1">
      <alignment horizontal="left" vertical="top" wrapText="1"/>
    </xf>
    <xf numFmtId="165" fontId="44" fillId="15" borderId="43" xfId="4" applyFont="1" applyFill="1" applyBorder="1" applyAlignment="1">
      <alignment horizontal="right" vertical="top" wrapText="1"/>
    </xf>
    <xf numFmtId="168" fontId="44" fillId="15" borderId="13" xfId="36" applyFont="1" applyFill="1" applyBorder="1" applyAlignment="1">
      <alignment horizontal="right" vertical="top" wrapText="1"/>
    </xf>
    <xf numFmtId="168" fontId="29" fillId="0" borderId="13" xfId="36" applyFill="1" applyBorder="1" applyAlignment="1">
      <alignment horizontal="right" vertical="top" wrapText="1"/>
    </xf>
    <xf numFmtId="9" fontId="29" fillId="0" borderId="13" xfId="34" applyFont="1" applyFill="1" applyBorder="1" applyAlignment="1">
      <alignment horizontal="right" vertical="top" wrapText="1"/>
    </xf>
    <xf numFmtId="166" fontId="44" fillId="15" borderId="43" xfId="4" applyNumberFormat="1" applyFont="1" applyFill="1" applyBorder="1" applyAlignment="1">
      <alignment horizontal="right" vertical="top" wrapText="1"/>
    </xf>
    <xf numFmtId="166" fontId="29" fillId="0" borderId="43" xfId="4" applyNumberFormat="1" applyFont="1" applyFill="1" applyBorder="1" applyAlignment="1">
      <alignment horizontal="right" vertical="top" wrapText="1"/>
    </xf>
    <xf numFmtId="168" fontId="29" fillId="0" borderId="34" xfId="34" applyNumberFormat="1" applyFont="1" applyFill="1" applyBorder="1" applyAlignment="1">
      <alignment horizontal="right" vertical="top" wrapText="1"/>
    </xf>
    <xf numFmtId="168" fontId="29" fillId="0" borderId="5" xfId="34" applyNumberFormat="1" applyFont="1" applyFill="1" applyBorder="1" applyAlignment="1">
      <alignment horizontal="right" vertical="top" wrapText="1"/>
    </xf>
    <xf numFmtId="9" fontId="44" fillId="15" borderId="28" xfId="36" applyNumberFormat="1" applyFont="1" applyFill="1" applyBorder="1" applyAlignment="1">
      <alignment horizontal="right" vertical="top" wrapText="1"/>
    </xf>
    <xf numFmtId="166" fontId="132" fillId="27" borderId="43" xfId="4" applyNumberFormat="1" applyFont="1" applyFill="1" applyBorder="1" applyAlignment="1">
      <alignment horizontal="right" vertical="top" wrapText="1"/>
    </xf>
    <xf numFmtId="176" fontId="29" fillId="0" borderId="43" xfId="4" applyNumberFormat="1" applyFont="1" applyFill="1" applyBorder="1" applyAlignment="1">
      <alignment horizontal="right" vertical="top" wrapText="1"/>
    </xf>
    <xf numFmtId="9" fontId="44" fillId="15" borderId="88" xfId="36" applyNumberFormat="1" applyFont="1" applyFill="1" applyBorder="1" applyAlignment="1">
      <alignment horizontal="right" vertical="top" wrapText="1"/>
    </xf>
    <xf numFmtId="0" fontId="29" fillId="0" borderId="90" xfId="16" applyFill="1" applyBorder="1">
      <alignment horizontal="right" vertical="top" wrapText="1"/>
    </xf>
    <xf numFmtId="168" fontId="44" fillId="14" borderId="5" xfId="36" applyFont="1" applyFill="1" applyBorder="1">
      <alignment vertical="top" wrapText="1"/>
    </xf>
    <xf numFmtId="176" fontId="29" fillId="0" borderId="102" xfId="17" applyNumberFormat="1" applyFill="1" applyBorder="1">
      <alignment horizontal="right" vertical="top" wrapText="1"/>
    </xf>
    <xf numFmtId="176" fontId="29" fillId="3" borderId="102" xfId="16" applyNumberFormat="1" applyBorder="1">
      <alignment horizontal="right" vertical="top" wrapText="1"/>
    </xf>
    <xf numFmtId="176" fontId="29" fillId="3" borderId="103" xfId="16" applyNumberFormat="1" applyBorder="1">
      <alignment horizontal="right" vertical="top" wrapText="1"/>
    </xf>
    <xf numFmtId="9" fontId="29" fillId="0" borderId="37" xfId="16" applyNumberFormat="1" applyFill="1" applyBorder="1">
      <alignment horizontal="right" vertical="top" wrapText="1"/>
    </xf>
    <xf numFmtId="9" fontId="29" fillId="3" borderId="37" xfId="16" applyNumberFormat="1" applyBorder="1">
      <alignment horizontal="right" vertical="top" wrapText="1"/>
    </xf>
    <xf numFmtId="171" fontId="29" fillId="3" borderId="5" xfId="17" applyNumberFormat="1" applyAlignment="1">
      <alignment horizontal="left" vertical="top" wrapText="1"/>
    </xf>
    <xf numFmtId="1" fontId="44" fillId="14" borderId="5" xfId="36" applyNumberFormat="1" applyFont="1" applyFill="1" applyBorder="1" applyAlignment="1">
      <alignment horizontal="right" vertical="top" wrapText="1"/>
    </xf>
    <xf numFmtId="0" fontId="29" fillId="0" borderId="37" xfId="17" applyNumberFormat="1" applyFill="1" applyBorder="1">
      <alignment horizontal="right" vertical="top" wrapText="1"/>
    </xf>
    <xf numFmtId="0" fontId="29" fillId="3" borderId="37" xfId="17" applyNumberFormat="1" applyBorder="1">
      <alignment horizontal="right" vertical="top" wrapText="1"/>
    </xf>
    <xf numFmtId="0" fontId="29" fillId="3" borderId="5" xfId="17" applyNumberFormat="1">
      <alignment horizontal="right" vertical="top" wrapText="1"/>
    </xf>
    <xf numFmtId="9" fontId="29" fillId="0" borderId="82" xfId="16" applyNumberFormat="1" applyFill="1" applyBorder="1">
      <alignment horizontal="right" vertical="top" wrapText="1"/>
    </xf>
    <xf numFmtId="0" fontId="29" fillId="0" borderId="82" xfId="16" applyFill="1" applyBorder="1">
      <alignment horizontal="right" vertical="top" wrapText="1"/>
    </xf>
    <xf numFmtId="9" fontId="44" fillId="15" borderId="104" xfId="16" applyNumberFormat="1" applyFont="1" applyFill="1" applyBorder="1">
      <alignment horizontal="right" vertical="top" wrapText="1"/>
    </xf>
    <xf numFmtId="0" fontId="29" fillId="3" borderId="28" xfId="16" applyBorder="1" applyAlignment="1">
      <alignment horizontal="left" vertical="top" wrapText="1"/>
    </xf>
    <xf numFmtId="0" fontId="29" fillId="3" borderId="34" xfId="16" applyBorder="1" applyAlignment="1">
      <alignment horizontal="left" vertical="top" wrapText="1"/>
    </xf>
    <xf numFmtId="0" fontId="29" fillId="3" borderId="33" xfId="16" applyBorder="1" applyAlignment="1">
      <alignment horizontal="left" vertical="top" wrapText="1"/>
    </xf>
    <xf numFmtId="0" fontId="44" fillId="14" borderId="45" xfId="16" applyFont="1" applyFill="1" applyBorder="1">
      <alignment horizontal="right" vertical="top" wrapText="1"/>
    </xf>
    <xf numFmtId="176" fontId="29" fillId="0" borderId="105" xfId="17" applyNumberFormat="1" applyFill="1" applyBorder="1">
      <alignment horizontal="right" vertical="top" wrapText="1"/>
    </xf>
    <xf numFmtId="176" fontId="44" fillId="15" borderId="88" xfId="17" applyNumberFormat="1" applyFont="1" applyFill="1" applyBorder="1">
      <alignment horizontal="right" vertical="top" wrapText="1"/>
    </xf>
    <xf numFmtId="176" fontId="29" fillId="0" borderId="82" xfId="17" applyNumberFormat="1" applyFill="1" applyBorder="1">
      <alignment horizontal="right" vertical="top" wrapText="1"/>
    </xf>
    <xf numFmtId="0" fontId="29" fillId="3" borderId="24" xfId="16" applyBorder="1" applyAlignment="1">
      <alignment horizontal="left" vertical="top" wrapText="1"/>
    </xf>
    <xf numFmtId="3" fontId="29" fillId="0" borderId="82" xfId="17" applyFill="1" applyBorder="1">
      <alignment horizontal="right" vertical="top" wrapText="1"/>
    </xf>
    <xf numFmtId="176" fontId="44" fillId="14" borderId="24" xfId="4" quotePrefix="1" applyNumberFormat="1" applyFont="1" applyFill="1" applyBorder="1" applyAlignment="1">
      <alignment horizontal="right" vertical="top" wrapText="1"/>
    </xf>
    <xf numFmtId="3" fontId="44" fillId="15" borderId="88" xfId="17" applyFont="1" applyFill="1" applyBorder="1">
      <alignment horizontal="right" vertical="top" wrapText="1"/>
    </xf>
    <xf numFmtId="1" fontId="44" fillId="14" borderId="76" xfId="36" applyNumberFormat="1" applyFont="1" applyFill="1" applyBorder="1" applyAlignment="1">
      <alignment horizontal="right" vertical="top" wrapText="1"/>
    </xf>
    <xf numFmtId="9" fontId="44" fillId="15" borderId="45" xfId="16" applyNumberFormat="1" applyFont="1" applyFill="1" applyBorder="1">
      <alignment horizontal="right" vertical="top" wrapText="1"/>
    </xf>
    <xf numFmtId="1" fontId="44" fillId="14" borderId="82" xfId="36" applyNumberFormat="1" applyFont="1" applyFill="1" applyBorder="1" applyAlignment="1">
      <alignment horizontal="right" vertical="top" wrapText="1"/>
    </xf>
    <xf numFmtId="176" fontId="44" fillId="14" borderId="82" xfId="36" applyNumberFormat="1" applyFont="1" applyFill="1" applyBorder="1" applyAlignment="1">
      <alignment horizontal="right" vertical="top" wrapText="1"/>
    </xf>
    <xf numFmtId="9" fontId="44" fillId="15" borderId="88" xfId="34" applyFont="1" applyFill="1" applyBorder="1" applyAlignment="1">
      <alignment horizontal="right" vertical="top" wrapText="1"/>
    </xf>
    <xf numFmtId="4" fontId="44" fillId="14" borderId="5" xfId="16" applyNumberFormat="1" applyFont="1" applyFill="1" applyBorder="1">
      <alignment horizontal="right" vertical="top" wrapText="1"/>
    </xf>
    <xf numFmtId="9" fontId="29" fillId="0" borderId="82" xfId="34" applyFont="1" applyFill="1" applyBorder="1" applyAlignment="1">
      <alignment horizontal="right" vertical="top" wrapText="1"/>
    </xf>
    <xf numFmtId="9" fontId="29" fillId="0" borderId="101" xfId="34" applyFont="1" applyFill="1" applyBorder="1" applyAlignment="1">
      <alignment horizontal="right" vertical="top" wrapText="1"/>
    </xf>
    <xf numFmtId="168" fontId="29" fillId="3" borderId="88" xfId="36" applyBorder="1" applyAlignment="1">
      <alignment horizontal="left" vertical="top" wrapText="1"/>
    </xf>
    <xf numFmtId="166" fontId="44" fillId="15" borderId="88" xfId="4" applyNumberFormat="1" applyFont="1" applyFill="1" applyBorder="1" applyAlignment="1">
      <alignment horizontal="right" vertical="top" wrapText="1"/>
    </xf>
    <xf numFmtId="9" fontId="44" fillId="14" borderId="43" xfId="36" applyNumberFormat="1" applyFont="1" applyFill="1" applyBorder="1" applyAlignment="1">
      <alignment horizontal="right" vertical="top" wrapText="1"/>
    </xf>
    <xf numFmtId="1" fontId="29" fillId="18" borderId="24" xfId="36" applyNumberFormat="1" applyFill="1" applyBorder="1" applyAlignment="1">
      <alignment horizontal="center" vertical="top" wrapText="1"/>
    </xf>
    <xf numFmtId="1" fontId="29" fillId="18" borderId="0" xfId="36" applyNumberFormat="1" applyFill="1" applyBorder="1" applyAlignment="1">
      <alignment horizontal="center" vertical="top" wrapText="1"/>
    </xf>
    <xf numFmtId="166" fontId="44" fillId="14" borderId="43" xfId="4" applyNumberFormat="1" applyFont="1" applyFill="1" applyBorder="1" applyAlignment="1">
      <alignment horizontal="center" vertical="top" wrapText="1"/>
    </xf>
    <xf numFmtId="166" fontId="29" fillId="0" borderId="41" xfId="4" applyNumberFormat="1" applyFont="1" applyFill="1" applyBorder="1" applyAlignment="1">
      <alignment horizontal="center" vertical="top" wrapText="1"/>
    </xf>
    <xf numFmtId="168" fontId="29" fillId="0" borderId="82" xfId="14" applyNumberFormat="1" applyFont="1" applyFill="1" applyBorder="1">
      <alignment horizontal="right" vertical="top" wrapText="1"/>
    </xf>
    <xf numFmtId="177" fontId="44" fillId="15" borderId="13" xfId="36" applyNumberFormat="1" applyFont="1" applyFill="1" applyBorder="1" applyAlignment="1">
      <alignment horizontal="right" vertical="top" wrapText="1"/>
    </xf>
    <xf numFmtId="168" fontId="44" fillId="15" borderId="0" xfId="36" applyFont="1" applyFill="1" applyBorder="1">
      <alignment vertical="top" wrapText="1"/>
    </xf>
    <xf numFmtId="168" fontId="44" fillId="15" borderId="88" xfId="36" applyFont="1" applyFill="1" applyBorder="1">
      <alignment vertical="top" wrapText="1"/>
    </xf>
    <xf numFmtId="177" fontId="44" fillId="15" borderId="88" xfId="36" applyNumberFormat="1" applyFont="1" applyFill="1" applyBorder="1" applyAlignment="1">
      <alignment horizontal="right" vertical="top" wrapText="1"/>
    </xf>
    <xf numFmtId="3" fontId="29" fillId="0" borderId="82" xfId="14" applyNumberFormat="1" applyFont="1" applyFill="1" applyBorder="1">
      <alignment horizontal="right" vertical="top" wrapText="1"/>
    </xf>
    <xf numFmtId="168" fontId="29" fillId="0" borderId="101" xfId="34" applyNumberFormat="1" applyFont="1" applyFill="1" applyBorder="1" applyAlignment="1">
      <alignment horizontal="right" vertical="top" wrapText="1"/>
    </xf>
    <xf numFmtId="168" fontId="44" fillId="15" borderId="88" xfId="14" applyNumberFormat="1" applyFont="1" applyFill="1" applyBorder="1">
      <alignment horizontal="right" vertical="top" wrapText="1"/>
    </xf>
    <xf numFmtId="166" fontId="29" fillId="0" borderId="31" xfId="4" applyNumberFormat="1" applyFont="1" applyFill="1" applyBorder="1" applyAlignment="1">
      <alignment horizontal="center" vertical="top" wrapText="1"/>
    </xf>
    <xf numFmtId="166" fontId="29" fillId="0" borderId="68" xfId="4" applyNumberFormat="1" applyFont="1" applyFill="1" applyBorder="1" applyAlignment="1">
      <alignment horizontal="center" vertical="top" wrapText="1"/>
    </xf>
    <xf numFmtId="168" fontId="44" fillId="15" borderId="43" xfId="36" applyFont="1" applyFill="1" applyBorder="1">
      <alignment vertical="top" wrapText="1"/>
    </xf>
    <xf numFmtId="168" fontId="44" fillId="15" borderId="88" xfId="36" applyFont="1" applyFill="1" applyBorder="1" applyAlignment="1">
      <alignment horizontal="right" vertical="top" wrapText="1"/>
    </xf>
    <xf numFmtId="166" fontId="89" fillId="0" borderId="80" xfId="4" applyNumberFormat="1" applyFont="1" applyFill="1" applyBorder="1" applyAlignment="1">
      <alignment horizontal="right" vertical="top" wrapText="1"/>
    </xf>
    <xf numFmtId="1" fontId="29" fillId="18" borderId="13" xfId="36" applyNumberFormat="1" applyFill="1" applyBorder="1" applyAlignment="1">
      <alignment horizontal="center" vertical="top" wrapText="1"/>
    </xf>
    <xf numFmtId="0" fontId="89" fillId="0" borderId="106" xfId="0" applyFont="1" applyFill="1" applyBorder="1" applyAlignment="1">
      <alignment horizontal="right" vertical="top" wrapText="1"/>
    </xf>
    <xf numFmtId="177" fontId="29" fillId="3" borderId="0" xfId="36" applyNumberFormat="1" applyBorder="1" applyAlignment="1">
      <alignment horizontal="center" vertical="top" wrapText="1"/>
    </xf>
    <xf numFmtId="166" fontId="89" fillId="0" borderId="106" xfId="4" applyNumberFormat="1" applyFont="1" applyFill="1" applyBorder="1" applyAlignment="1">
      <alignment horizontal="right" vertical="top" wrapText="1"/>
    </xf>
    <xf numFmtId="0" fontId="89" fillId="0" borderId="80" xfId="0" applyFont="1" applyFill="1" applyBorder="1">
      <alignment vertical="top" wrapText="1"/>
    </xf>
    <xf numFmtId="168" fontId="89" fillId="0" borderId="106" xfId="0" applyNumberFormat="1" applyFont="1" applyFill="1" applyBorder="1">
      <alignment vertical="top" wrapText="1"/>
    </xf>
    <xf numFmtId="0" fontId="89" fillId="0" borderId="106" xfId="0" applyFont="1" applyFill="1" applyBorder="1">
      <alignment vertical="top" wrapText="1"/>
    </xf>
    <xf numFmtId="0" fontId="89" fillId="0" borderId="107" xfId="0" applyFont="1" applyFill="1" applyBorder="1">
      <alignment vertical="top" wrapText="1"/>
    </xf>
    <xf numFmtId="1" fontId="29" fillId="0" borderId="31" xfId="36" applyNumberFormat="1" applyFill="1" applyBorder="1" applyAlignment="1">
      <alignment horizontal="right" vertical="top" wrapText="1"/>
    </xf>
    <xf numFmtId="1" fontId="29" fillId="0" borderId="68" xfId="36" applyNumberFormat="1" applyFill="1" applyBorder="1" applyAlignment="1">
      <alignment horizontal="right" vertical="top" wrapText="1"/>
    </xf>
    <xf numFmtId="168" fontId="29" fillId="0" borderId="31" xfId="34" applyNumberFormat="1" applyFont="1" applyFill="1" applyBorder="1" applyAlignment="1">
      <alignment horizontal="right" vertical="top" wrapText="1"/>
    </xf>
    <xf numFmtId="1" fontId="44" fillId="3" borderId="0" xfId="36" applyNumberFormat="1" applyFont="1" applyBorder="1" applyAlignment="1">
      <alignment horizontal="center" vertical="top" wrapText="1"/>
    </xf>
    <xf numFmtId="166" fontId="89" fillId="0" borderId="108" xfId="4" applyNumberFormat="1" applyFont="1" applyFill="1" applyBorder="1" applyAlignment="1">
      <alignment vertical="top" wrapText="1"/>
    </xf>
    <xf numFmtId="166" fontId="89" fillId="0" borderId="107" xfId="4" applyNumberFormat="1" applyFont="1" applyFill="1" applyBorder="1" applyAlignment="1">
      <alignment vertical="top" wrapText="1"/>
    </xf>
    <xf numFmtId="0" fontId="89" fillId="3" borderId="0" xfId="0" applyFont="1" applyFill="1" applyAlignment="1">
      <alignment horizontal="right" vertical="top" wrapText="1"/>
    </xf>
    <xf numFmtId="0" fontId="89" fillId="0" borderId="109" xfId="0" applyFont="1" applyFill="1" applyBorder="1" applyAlignment="1">
      <alignment horizontal="right" vertical="top" wrapText="1"/>
    </xf>
    <xf numFmtId="1" fontId="44" fillId="15" borderId="88" xfId="36" applyNumberFormat="1" applyFont="1" applyFill="1" applyBorder="1" applyAlignment="1">
      <alignment horizontal="right" vertical="top" wrapText="1"/>
    </xf>
    <xf numFmtId="177" fontId="44" fillId="15" borderId="43" xfId="36" applyNumberFormat="1" applyFont="1" applyFill="1" applyBorder="1" applyAlignment="1">
      <alignment horizontal="right" vertical="top" wrapText="1"/>
    </xf>
    <xf numFmtId="0" fontId="132" fillId="18" borderId="0" xfId="0" applyFont="1" applyFill="1" applyAlignment="1">
      <alignment horizontal="right" vertical="top" wrapText="1"/>
    </xf>
    <xf numFmtId="166" fontId="89" fillId="0" borderId="110" xfId="4" applyNumberFormat="1" applyFont="1" applyFill="1" applyBorder="1" applyAlignment="1">
      <alignment horizontal="right" vertical="top" wrapText="1"/>
    </xf>
    <xf numFmtId="1" fontId="44" fillId="15" borderId="88" xfId="36" applyNumberFormat="1" applyFont="1" applyFill="1" applyBorder="1">
      <alignment vertical="top" wrapText="1"/>
    </xf>
    <xf numFmtId="168" fontId="132" fillId="15" borderId="28" xfId="0" applyNumberFormat="1" applyFont="1" applyFill="1" applyBorder="1">
      <alignment vertical="top" wrapText="1"/>
    </xf>
    <xf numFmtId="168" fontId="44" fillId="15" borderId="43" xfId="36" applyFont="1" applyFill="1" applyBorder="1" applyAlignment="1">
      <alignment horizontal="right" vertical="top" wrapText="1"/>
    </xf>
    <xf numFmtId="0" fontId="132" fillId="27" borderId="43" xfId="0" applyFont="1" applyFill="1" applyBorder="1">
      <alignment vertical="top" wrapText="1"/>
    </xf>
    <xf numFmtId="0" fontId="89" fillId="0" borderId="110" xfId="0" applyFont="1" applyFill="1" applyBorder="1">
      <alignment vertical="top" wrapText="1"/>
    </xf>
    <xf numFmtId="0" fontId="89" fillId="0" borderId="111" xfId="0" applyFont="1" applyFill="1" applyBorder="1" applyAlignment="1">
      <alignment horizontal="right" vertical="top" wrapText="1"/>
    </xf>
    <xf numFmtId="168" fontId="44" fillId="14" borderId="88" xfId="34" applyNumberFormat="1" applyFont="1" applyFill="1" applyBorder="1" applyAlignment="1">
      <alignment horizontal="right" vertical="top" wrapText="1"/>
    </xf>
    <xf numFmtId="1" fontId="29" fillId="0" borderId="82" xfId="36" applyNumberFormat="1" applyFill="1" applyBorder="1" applyAlignment="1">
      <alignment horizontal="right" vertical="top" wrapText="1"/>
    </xf>
    <xf numFmtId="168" fontId="44" fillId="14" borderId="28" xfId="34" applyNumberFormat="1" applyFont="1" applyFill="1" applyBorder="1" applyAlignment="1">
      <alignment horizontal="right" vertical="top" wrapText="1"/>
    </xf>
    <xf numFmtId="0" fontId="38" fillId="2" borderId="0" xfId="0" applyFont="1" applyAlignment="1">
      <alignment horizontal="left" vertical="top" wrapText="1"/>
    </xf>
    <xf numFmtId="0" fontId="43" fillId="2" borderId="0" xfId="45" applyFont="1" applyFill="1">
      <alignment horizontal="left"/>
    </xf>
    <xf numFmtId="0" fontId="102" fillId="2" borderId="0" xfId="48" applyFont="1" applyAlignment="1">
      <alignment vertical="top" wrapText="1"/>
    </xf>
    <xf numFmtId="0" fontId="43" fillId="2" borderId="0" xfId="41">
      <alignment horizontal="left"/>
    </xf>
    <xf numFmtId="0" fontId="103" fillId="10" borderId="0" xfId="48" applyFont="1" applyFill="1" applyAlignment="1">
      <alignment vertical="top" wrapText="1"/>
    </xf>
    <xf numFmtId="168" fontId="93" fillId="0" borderId="0" xfId="36" applyFont="1" applyFill="1" applyBorder="1" applyAlignment="1">
      <alignment horizontal="left" vertical="top" wrapText="1"/>
    </xf>
    <xf numFmtId="168" fontId="29" fillId="0" borderId="0" xfId="36" applyFill="1" applyBorder="1" applyAlignment="1">
      <alignment horizontal="left" vertical="top" wrapText="1"/>
    </xf>
    <xf numFmtId="0" fontId="53" fillId="2" borderId="0" xfId="0" applyFont="1" applyAlignment="1">
      <alignment horizontal="left" vertical="top" wrapText="1"/>
    </xf>
    <xf numFmtId="168" fontId="29" fillId="3" borderId="0" xfId="1">
      <alignment horizontal="left" vertical="top" wrapText="1"/>
    </xf>
    <xf numFmtId="166" fontId="29" fillId="15" borderId="69" xfId="4" applyNumberFormat="1" applyFont="1" applyFill="1" applyBorder="1" applyAlignment="1">
      <alignment horizontal="center" vertical="top" wrapText="1"/>
    </xf>
    <xf numFmtId="166" fontId="29" fillId="15" borderId="70" xfId="4" applyNumberFormat="1" applyFont="1" applyFill="1" applyBorder="1" applyAlignment="1">
      <alignment horizontal="center" vertical="top" wrapText="1"/>
    </xf>
    <xf numFmtId="166" fontId="29" fillId="15" borderId="71" xfId="4" applyNumberFormat="1" applyFont="1" applyFill="1" applyBorder="1" applyAlignment="1">
      <alignment horizontal="center" vertical="top" wrapText="1"/>
    </xf>
    <xf numFmtId="0" fontId="95" fillId="2" borderId="24" xfId="41" applyFont="1" applyBorder="1" applyAlignment="1">
      <alignment horizontal="left" vertical="center"/>
    </xf>
    <xf numFmtId="168" fontId="95" fillId="3" borderId="0" xfId="36" applyFont="1" applyBorder="1" applyAlignment="1">
      <alignment horizontal="left" vertical="top" wrapText="1"/>
    </xf>
    <xf numFmtId="168" fontId="95" fillId="3" borderId="72" xfId="36" applyFont="1" applyBorder="1" applyAlignment="1">
      <alignment horizontal="left" vertical="top" wrapText="1"/>
    </xf>
    <xf numFmtId="0" fontId="92" fillId="2" borderId="0" xfId="20" applyFont="1" applyBorder="1" applyAlignment="1">
      <alignment horizontal="left"/>
    </xf>
    <xf numFmtId="168" fontId="26" fillId="0" borderId="46" xfId="1" applyFont="1" applyFill="1" applyBorder="1">
      <alignment horizontal="left" vertical="top" wrapText="1"/>
    </xf>
    <xf numFmtId="168" fontId="26" fillId="0" borderId="0" xfId="1" applyFont="1" applyFill="1">
      <alignment horizontal="left" vertical="top" wrapText="1"/>
    </xf>
    <xf numFmtId="0" fontId="46" fillId="2" borderId="0" xfId="48">
      <alignment vertical="top"/>
    </xf>
    <xf numFmtId="0" fontId="46" fillId="2" borderId="0" xfId="48" applyAlignment="1">
      <alignment horizontal="left" vertical="center" textRotation="90" wrapText="1"/>
    </xf>
    <xf numFmtId="0" fontId="46" fillId="2" borderId="0" xfId="48" applyAlignment="1">
      <alignment horizontal="left" vertical="top"/>
    </xf>
    <xf numFmtId="0" fontId="29" fillId="0" borderId="0" xfId="18" applyFont="1" applyFill="1" applyBorder="1" applyAlignment="1">
      <alignment horizontal="left" vertical="top" wrapText="1"/>
    </xf>
    <xf numFmtId="0" fontId="93" fillId="0" borderId="0" xfId="0" applyFont="1" applyFill="1" applyAlignment="1">
      <alignment horizontal="left" vertical="top" wrapText="1"/>
    </xf>
    <xf numFmtId="0" fontId="44" fillId="0" borderId="0" xfId="40" applyFont="1" applyFill="1" applyBorder="1" applyAlignment="1">
      <alignment horizontal="center" vertical="center" wrapText="1"/>
    </xf>
    <xf numFmtId="0" fontId="44" fillId="0" borderId="45" xfId="40" applyFont="1" applyFill="1" applyBorder="1" applyAlignment="1">
      <alignment horizontal="center" vertical="center" wrapText="1"/>
    </xf>
    <xf numFmtId="168" fontId="29" fillId="19" borderId="76" xfId="36" applyFill="1" applyBorder="1" applyAlignment="1">
      <alignment horizontal="left" vertical="top" wrapText="1"/>
    </xf>
    <xf numFmtId="168" fontId="29" fillId="19" borderId="24" xfId="36" applyFill="1" applyBorder="1" applyAlignment="1">
      <alignment horizontal="left" vertical="top" wrapText="1"/>
    </xf>
    <xf numFmtId="168" fontId="29" fillId="3" borderId="24" xfId="36" applyBorder="1" applyAlignment="1">
      <alignment horizontal="left" vertical="top" wrapText="1"/>
    </xf>
    <xf numFmtId="0" fontId="44" fillId="17" borderId="28" xfId="40" applyFont="1" applyFill="1" applyBorder="1" applyAlignment="1">
      <alignment horizontal="left" vertical="center" wrapText="1"/>
    </xf>
    <xf numFmtId="0" fontId="44" fillId="17" borderId="74" xfId="40" applyFont="1" applyFill="1" applyBorder="1" applyAlignment="1">
      <alignment horizontal="left" vertical="center" wrapText="1"/>
    </xf>
    <xf numFmtId="0" fontId="29" fillId="2" borderId="0" xfId="0" applyFont="1" applyAlignment="1">
      <alignment horizontal="left" vertical="top" wrapText="1"/>
    </xf>
    <xf numFmtId="168" fontId="29" fillId="3" borderId="3" xfId="36" applyAlignment="1">
      <alignment horizontal="left" vertical="top" wrapText="1"/>
    </xf>
    <xf numFmtId="168" fontId="29" fillId="0" borderId="3" xfId="36" applyFill="1" applyAlignment="1">
      <alignment horizontal="left" vertical="top" wrapText="1"/>
    </xf>
    <xf numFmtId="0" fontId="144" fillId="7" borderId="0" xfId="44" applyFont="1" applyAlignment="1">
      <alignment horizontal="left" vertical="center" wrapText="1"/>
    </xf>
    <xf numFmtId="0" fontId="35" fillId="7" borderId="0" xfId="44" applyAlignment="1">
      <alignment horizontal="left" vertical="center" wrapText="1"/>
    </xf>
    <xf numFmtId="0" fontId="44" fillId="0" borderId="0" xfId="40" applyFont="1" applyFill="1" applyBorder="1" applyAlignment="1">
      <alignment horizontal="center" vertical="center" textRotation="90" wrapText="1"/>
    </xf>
    <xf numFmtId="168" fontId="104" fillId="19" borderId="33" xfId="36" applyFont="1" applyFill="1" applyBorder="1" applyAlignment="1">
      <alignment horizontal="left" vertical="top" wrapText="1"/>
    </xf>
    <xf numFmtId="168" fontId="44" fillId="17" borderId="0" xfId="41" applyNumberFormat="1" applyFont="1" applyFill="1" applyAlignment="1">
      <alignment horizontal="center" vertical="center" textRotation="90"/>
    </xf>
    <xf numFmtId="168" fontId="44" fillId="16" borderId="3" xfId="36" applyFont="1" applyFill="1" applyAlignment="1">
      <alignment horizontal="left" vertical="top" wrapText="1"/>
    </xf>
    <xf numFmtId="168" fontId="29" fillId="3" borderId="31" xfId="36" applyBorder="1" applyAlignment="1">
      <alignment horizontal="left" vertical="top" wrapText="1"/>
    </xf>
    <xf numFmtId="168" fontId="44" fillId="18" borderId="0" xfId="41" applyNumberFormat="1" applyFont="1" applyFill="1" applyAlignment="1">
      <alignment horizontal="center" vertical="center" textRotation="90"/>
    </xf>
    <xf numFmtId="168" fontId="29" fillId="3" borderId="13" xfId="36" applyBorder="1" applyAlignment="1">
      <alignment horizontal="left" vertical="top" wrapText="1"/>
    </xf>
    <xf numFmtId="168" fontId="29" fillId="3" borderId="0" xfId="36" applyBorder="1" applyAlignment="1">
      <alignment horizontal="left" vertical="top" wrapText="1"/>
    </xf>
    <xf numFmtId="0" fontId="29" fillId="2" borderId="13" xfId="0" applyFont="1" applyBorder="1" applyAlignment="1">
      <alignment horizontal="left" vertical="top" wrapText="1"/>
    </xf>
    <xf numFmtId="0" fontId="29" fillId="2" borderId="68" xfId="0" applyFont="1" applyBorder="1" applyAlignment="1">
      <alignment horizontal="left" vertical="top" wrapText="1"/>
    </xf>
    <xf numFmtId="168" fontId="92" fillId="3" borderId="0" xfId="36" applyFont="1" applyBorder="1">
      <alignment vertical="top" wrapText="1"/>
    </xf>
    <xf numFmtId="168" fontId="92" fillId="3" borderId="0" xfId="36" applyFont="1" applyBorder="1" applyAlignment="1">
      <alignment horizontal="left" vertical="top" wrapText="1"/>
    </xf>
    <xf numFmtId="168" fontId="29" fillId="0" borderId="3" xfId="36" applyFill="1" applyAlignment="1">
      <alignment horizontal="left" vertical="top" wrapText="1" indent="1"/>
    </xf>
    <xf numFmtId="168" fontId="29" fillId="0" borderId="3" xfId="36" applyFill="1">
      <alignment vertical="top" wrapText="1"/>
    </xf>
    <xf numFmtId="168" fontId="43" fillId="18" borderId="0" xfId="41" applyNumberFormat="1" applyFill="1">
      <alignment horizontal="left"/>
    </xf>
    <xf numFmtId="168" fontId="95" fillId="18" borderId="0" xfId="36" applyFont="1" applyFill="1" applyBorder="1" applyAlignment="1">
      <alignment horizontal="left" vertical="top" wrapText="1"/>
    </xf>
    <xf numFmtId="168" fontId="95" fillId="18" borderId="3" xfId="36" applyFont="1" applyFill="1" applyAlignment="1">
      <alignment horizontal="left" vertical="top" wrapText="1"/>
    </xf>
    <xf numFmtId="0" fontId="139" fillId="0" borderId="0" xfId="18" applyFont="1" applyFill="1" applyBorder="1" applyAlignment="1">
      <alignment horizontal="left" vertical="top" wrapText="1"/>
    </xf>
    <xf numFmtId="0" fontId="85" fillId="2" borderId="0" xfId="0" applyFont="1" applyAlignment="1">
      <alignment horizontal="left" vertical="center" wrapText="1"/>
    </xf>
    <xf numFmtId="0" fontId="97" fillId="0" borderId="0" xfId="18" applyFont="1" applyFill="1" applyBorder="1">
      <alignment vertical="top" wrapText="1"/>
    </xf>
    <xf numFmtId="168" fontId="29" fillId="0" borderId="13" xfId="36" applyFill="1" applyBorder="1">
      <alignment vertical="top" wrapText="1"/>
    </xf>
    <xf numFmtId="168" fontId="95" fillId="18" borderId="13" xfId="36" applyFont="1" applyFill="1" applyBorder="1" applyAlignment="1">
      <alignment horizontal="left" vertical="top" wrapText="1"/>
    </xf>
    <xf numFmtId="168" fontId="156" fillId="18" borderId="3" xfId="36" applyFont="1" applyFill="1" applyAlignment="1">
      <alignment horizontal="left" vertical="top" wrapText="1"/>
    </xf>
    <xf numFmtId="168" fontId="43" fillId="18" borderId="88" xfId="41" applyNumberFormat="1" applyFill="1" applyBorder="1">
      <alignment horizontal="left"/>
    </xf>
    <xf numFmtId="168" fontId="43" fillId="18" borderId="76" xfId="41" applyNumberFormat="1" applyFill="1" applyBorder="1">
      <alignment horizontal="left"/>
    </xf>
    <xf numFmtId="168" fontId="29" fillId="0" borderId="5" xfId="36" applyFill="1" applyBorder="1">
      <alignment vertical="top" wrapText="1"/>
    </xf>
    <xf numFmtId="0" fontId="97" fillId="2" borderId="0" xfId="18" applyFont="1" applyBorder="1">
      <alignment vertical="top" wrapText="1"/>
    </xf>
    <xf numFmtId="0" fontId="97" fillId="0" borderId="0" xfId="18" applyFont="1" applyFill="1" applyBorder="1" applyAlignment="1">
      <alignment horizontal="center" vertical="top" wrapText="1"/>
    </xf>
    <xf numFmtId="168" fontId="29" fillId="0" borderId="24" xfId="36" applyFill="1" applyBorder="1" applyAlignment="1">
      <alignment horizontal="left" vertical="top" wrapText="1"/>
    </xf>
    <xf numFmtId="168" fontId="95" fillId="18" borderId="24" xfId="36" applyFont="1" applyFill="1" applyBorder="1" applyAlignment="1">
      <alignment horizontal="left" vertical="top" wrapText="1"/>
    </xf>
    <xf numFmtId="0" fontId="97" fillId="0" borderId="0" xfId="18" applyFont="1" applyFill="1" applyBorder="1" applyAlignment="1">
      <alignment horizontal="left" vertical="top" wrapText="1"/>
    </xf>
    <xf numFmtId="168" fontId="29" fillId="0" borderId="88" xfId="36" applyFill="1" applyBorder="1">
      <alignment vertical="top" wrapText="1"/>
    </xf>
    <xf numFmtId="168" fontId="29" fillId="0" borderId="13" xfId="36" applyFill="1" applyBorder="1" applyAlignment="1">
      <alignment horizontal="left" vertical="top" wrapText="1"/>
    </xf>
    <xf numFmtId="168" fontId="44" fillId="3" borderId="0" xfId="36" applyFont="1" applyBorder="1" applyAlignment="1">
      <alignment horizontal="left" vertical="top" wrapText="1"/>
    </xf>
    <xf numFmtId="168" fontId="44" fillId="3" borderId="24" xfId="36" applyFont="1" applyBorder="1" applyAlignment="1">
      <alignment horizontal="left" vertical="top" wrapText="1"/>
    </xf>
    <xf numFmtId="0" fontId="0" fillId="2" borderId="0" xfId="0" applyAlignment="1">
      <alignment horizontal="center" vertical="top" wrapText="1"/>
    </xf>
    <xf numFmtId="168" fontId="43" fillId="18" borderId="3" xfId="41" applyNumberFormat="1" applyFill="1" applyBorder="1">
      <alignment horizontal="left"/>
    </xf>
    <xf numFmtId="0" fontId="139" fillId="0" borderId="47" xfId="18" applyFont="1" applyFill="1" applyBorder="1">
      <alignment vertical="top" wrapText="1"/>
    </xf>
    <xf numFmtId="168" fontId="124" fillId="0" borderId="0" xfId="14" applyNumberFormat="1" applyFont="1" applyFill="1" applyBorder="1" applyAlignment="1">
      <alignment horizontal="center" vertical="top" wrapText="1"/>
    </xf>
    <xf numFmtId="168" fontId="43" fillId="18" borderId="24" xfId="41" applyNumberFormat="1" applyFill="1" applyBorder="1">
      <alignment horizontal="left"/>
    </xf>
    <xf numFmtId="0" fontId="105" fillId="2" borderId="0" xfId="0" applyFont="1" applyAlignment="1">
      <alignment horizontal="left" vertical="top" wrapText="1"/>
    </xf>
    <xf numFmtId="0" fontId="0" fillId="2" borderId="0" xfId="0" applyAlignment="1">
      <alignment horizontal="left" vertical="top" wrapText="1"/>
    </xf>
    <xf numFmtId="168" fontId="44" fillId="0" borderId="0" xfId="36" applyFont="1" applyFill="1" applyBorder="1" applyAlignment="1">
      <alignment horizontal="left" vertical="top" wrapText="1"/>
    </xf>
    <xf numFmtId="0" fontId="47" fillId="2" borderId="0" xfId="56" applyFill="1" applyBorder="1" applyAlignment="1">
      <alignment horizontal="left" vertical="top" wrapText="1"/>
    </xf>
    <xf numFmtId="0" fontId="35" fillId="7" borderId="0" xfId="44">
      <alignment vertical="top" wrapText="1"/>
    </xf>
    <xf numFmtId="168" fontId="29" fillId="0" borderId="3" xfId="36" quotePrefix="1" applyFill="1">
      <alignment vertical="top" wrapText="1"/>
    </xf>
    <xf numFmtId="0" fontId="34" fillId="2" borderId="0" xfId="18" applyBorder="1">
      <alignment vertical="top" wrapText="1"/>
    </xf>
    <xf numFmtId="168" fontId="29" fillId="0" borderId="0" xfId="1" applyFill="1">
      <alignment horizontal="left" vertical="top" wrapText="1"/>
    </xf>
    <xf numFmtId="0" fontId="27" fillId="2" borderId="0" xfId="18" applyFont="1" applyBorder="1">
      <alignment vertical="top" wrapText="1"/>
    </xf>
    <xf numFmtId="0" fontId="42" fillId="6" borderId="8" xfId="40">
      <alignment horizontal="center" vertical="top" wrapText="1"/>
    </xf>
    <xf numFmtId="168" fontId="29" fillId="3" borderId="13" xfId="36" applyBorder="1" applyAlignment="1">
      <alignment horizontal="left" vertical="center" wrapText="1"/>
    </xf>
    <xf numFmtId="168" fontId="29" fillId="3" borderId="24" xfId="36" applyBorder="1" applyAlignment="1">
      <alignment horizontal="left" vertical="center" wrapText="1"/>
    </xf>
    <xf numFmtId="168" fontId="139" fillId="0" borderId="46" xfId="1" applyFont="1" applyFill="1" applyBorder="1">
      <alignment horizontal="left" vertical="top" wrapText="1"/>
    </xf>
    <xf numFmtId="0" fontId="44" fillId="3" borderId="4" xfId="43" applyAlignment="1">
      <alignment vertical="center" wrapText="1"/>
    </xf>
    <xf numFmtId="0" fontId="44" fillId="3" borderId="5" xfId="43" applyBorder="1" applyAlignment="1">
      <alignment vertical="center" wrapText="1"/>
    </xf>
    <xf numFmtId="0" fontId="37" fillId="2" borderId="0" xfId="22" applyAlignment="1">
      <alignment horizontal="left" vertical="top" wrapText="1"/>
    </xf>
    <xf numFmtId="0" fontId="42" fillId="11" borderId="0" xfId="40" applyFill="1" applyBorder="1">
      <alignment horizontal="center" vertical="top" wrapText="1"/>
    </xf>
    <xf numFmtId="0" fontId="47" fillId="2" borderId="0" xfId="56" applyFill="1" applyBorder="1" applyAlignment="1">
      <alignment horizontal="left" vertical="center" wrapText="1"/>
    </xf>
    <xf numFmtId="168" fontId="29" fillId="3" borderId="0" xfId="59" applyBorder="1" applyAlignment="1">
      <alignment horizontal="left" vertical="top" wrapText="1"/>
    </xf>
    <xf numFmtId="0" fontId="139" fillId="0" borderId="46" xfId="18" applyFont="1" applyFill="1" applyBorder="1" applyAlignment="1">
      <alignment horizontal="left" vertical="top" wrapText="1"/>
    </xf>
    <xf numFmtId="0" fontId="42" fillId="0" borderId="0" xfId="40" applyFill="1" applyBorder="1">
      <alignment horizontal="center" vertical="top" wrapText="1"/>
    </xf>
    <xf numFmtId="168" fontId="93" fillId="3" borderId="0" xfId="59" applyFont="1" applyBorder="1" applyAlignment="1">
      <alignment horizontal="left" vertical="top" wrapText="1"/>
    </xf>
    <xf numFmtId="0" fontId="181" fillId="11" borderId="0" xfId="44" applyFont="1" applyFill="1" applyAlignment="1">
      <alignment horizontal="left" vertical="center" wrapText="1"/>
    </xf>
    <xf numFmtId="0" fontId="162" fillId="2" borderId="0" xfId="22" applyFont="1" applyAlignment="1">
      <alignment horizontal="left" vertical="top" wrapText="1"/>
    </xf>
    <xf numFmtId="0" fontId="162" fillId="2" borderId="13" xfId="22" applyFont="1" applyBorder="1" applyAlignment="1">
      <alignment horizontal="left" vertical="top" wrapText="1"/>
    </xf>
    <xf numFmtId="168" fontId="29" fillId="0" borderId="0" xfId="36" quotePrefix="1" applyFill="1" applyBorder="1" applyAlignment="1">
      <alignment horizontal="left" vertical="top" wrapText="1"/>
    </xf>
    <xf numFmtId="0" fontId="37" fillId="2" borderId="0" xfId="22" quotePrefix="1" applyAlignment="1">
      <alignment horizontal="left" vertical="top" wrapText="1"/>
    </xf>
    <xf numFmtId="0" fontId="162" fillId="2" borderId="82" xfId="22" applyFont="1" applyBorder="1" applyAlignment="1">
      <alignment horizontal="center" vertical="top" wrapText="1"/>
    </xf>
    <xf numFmtId="0" fontId="162" fillId="2" borderId="36" xfId="22" applyFont="1" applyBorder="1" applyAlignment="1">
      <alignment horizontal="center" vertical="top" wrapText="1"/>
    </xf>
    <xf numFmtId="168" fontId="29" fillId="0" borderId="36" xfId="36" quotePrefix="1" applyFill="1" applyBorder="1" applyAlignment="1">
      <alignment horizontal="left" vertical="top" wrapText="1"/>
    </xf>
    <xf numFmtId="168" fontId="29" fillId="0" borderId="36" xfId="36" applyFill="1" applyBorder="1" applyAlignment="1">
      <alignment horizontal="left" vertical="top" wrapText="1"/>
    </xf>
    <xf numFmtId="0" fontId="162" fillId="18" borderId="36" xfId="22" applyFont="1" applyFill="1" applyBorder="1" applyAlignment="1">
      <alignment horizontal="left" vertical="top" wrapText="1"/>
    </xf>
    <xf numFmtId="0" fontId="162" fillId="18" borderId="0" xfId="22" applyFont="1" applyFill="1" applyAlignment="1">
      <alignment horizontal="left" vertical="top" wrapText="1"/>
    </xf>
    <xf numFmtId="0" fontId="162" fillId="18" borderId="0" xfId="22" quotePrefix="1" applyFont="1" applyFill="1" applyAlignment="1">
      <alignment horizontal="left" vertical="top" wrapText="1"/>
    </xf>
    <xf numFmtId="168" fontId="29" fillId="0" borderId="3" xfId="36" quotePrefix="1" applyFill="1" applyAlignment="1">
      <alignment horizontal="left" vertical="top" wrapText="1"/>
    </xf>
    <xf numFmtId="168" fontId="29" fillId="3" borderId="0" xfId="36" applyBorder="1" applyAlignment="1">
      <alignment horizontal="left" vertical="center" wrapText="1"/>
    </xf>
    <xf numFmtId="0" fontId="37" fillId="2" borderId="45" xfId="22" applyBorder="1" applyAlignment="1">
      <alignment horizontal="left" vertical="top" wrapText="1"/>
    </xf>
    <xf numFmtId="0" fontId="37" fillId="2" borderId="45" xfId="22" quotePrefix="1" applyBorder="1" applyAlignment="1">
      <alignment horizontal="left" vertical="top" wrapText="1"/>
    </xf>
    <xf numFmtId="168" fontId="29" fillId="0" borderId="81" xfId="36" quotePrefix="1" applyFill="1" applyBorder="1" applyAlignment="1">
      <alignment horizontal="left" vertical="top" wrapText="1"/>
    </xf>
    <xf numFmtId="168" fontId="29" fillId="0" borderId="88" xfId="36" quotePrefix="1" applyFill="1" applyBorder="1" applyAlignment="1">
      <alignment horizontal="left" vertical="top" wrapText="1"/>
    </xf>
    <xf numFmtId="168" fontId="29" fillId="0" borderId="82" xfId="36" quotePrefix="1" applyFill="1" applyBorder="1" applyAlignment="1">
      <alignment horizontal="left" vertical="top" wrapText="1"/>
    </xf>
    <xf numFmtId="0" fontId="37" fillId="30" borderId="36" xfId="22" applyFill="1" applyBorder="1" applyAlignment="1">
      <alignment horizontal="center" vertical="top" wrapText="1"/>
    </xf>
    <xf numFmtId="168" fontId="29" fillId="2" borderId="0" xfId="1" applyFill="1">
      <alignment horizontal="left" vertical="top" wrapText="1"/>
    </xf>
    <xf numFmtId="0" fontId="103" fillId="2" borderId="0" xfId="0" applyFont="1" applyAlignment="1">
      <alignment horizontal="left" vertical="center" wrapText="1"/>
    </xf>
    <xf numFmtId="0" fontId="147" fillId="0" borderId="46" xfId="16" applyFont="1" applyFill="1" applyBorder="1" applyAlignment="1">
      <alignment horizontal="left" vertical="top" wrapText="1"/>
    </xf>
    <xf numFmtId="0" fontId="138" fillId="0" borderId="0" xfId="16" applyFont="1" applyFill="1" applyBorder="1" applyAlignment="1">
      <alignment horizontal="left" vertical="top" wrapText="1"/>
    </xf>
    <xf numFmtId="0" fontId="37" fillId="2" borderId="0" xfId="22">
      <alignment vertical="top" wrapText="1"/>
    </xf>
    <xf numFmtId="166" fontId="29" fillId="0" borderId="0" xfId="4" applyNumberFormat="1" applyFont="1" applyFill="1" applyBorder="1" applyAlignment="1">
      <alignment horizontal="center" vertical="top" wrapText="1"/>
    </xf>
    <xf numFmtId="168" fontId="154" fillId="3" borderId="46" xfId="36" applyFont="1" applyBorder="1" applyAlignment="1">
      <alignment horizontal="left" vertical="top" wrapText="1"/>
    </xf>
    <xf numFmtId="0" fontId="44" fillId="3" borderId="0" xfId="16" applyFont="1" applyBorder="1" applyAlignment="1">
      <alignment horizontal="left" vertical="top" wrapText="1"/>
    </xf>
    <xf numFmtId="0" fontId="38" fillId="0" borderId="0" xfId="23" applyFill="1">
      <alignment vertical="top" wrapText="1"/>
    </xf>
    <xf numFmtId="0" fontId="0" fillId="2" borderId="0" xfId="0">
      <alignment vertical="top" wrapText="1"/>
    </xf>
    <xf numFmtId="0" fontId="38" fillId="2" borderId="0" xfId="22" applyFont="1" applyAlignment="1">
      <alignment horizontal="left" vertical="top" wrapText="1"/>
    </xf>
    <xf numFmtId="0" fontId="139" fillId="3" borderId="46" xfId="16" applyFont="1" applyBorder="1" applyAlignment="1">
      <alignment horizontal="left" vertical="top" wrapText="1"/>
    </xf>
    <xf numFmtId="0" fontId="185" fillId="0" borderId="59" xfId="0" applyFont="1" applyFill="1" applyBorder="1">
      <alignment vertical="top" wrapText="1"/>
    </xf>
    <xf numFmtId="168" fontId="35" fillId="7" borderId="0" xfId="44" applyNumberFormat="1" applyAlignment="1">
      <alignment horizontal="left" vertical="center" wrapText="1"/>
    </xf>
    <xf numFmtId="0" fontId="29" fillId="2" borderId="0" xfId="0" quotePrefix="1" applyFont="1" applyAlignment="1">
      <alignment horizontal="left" vertical="top" wrapText="1"/>
    </xf>
    <xf numFmtId="0" fontId="0" fillId="0" borderId="0" xfId="0" applyFill="1">
      <alignment vertical="top" wrapText="1"/>
    </xf>
    <xf numFmtId="168" fontId="98" fillId="19" borderId="0" xfId="36" applyFont="1" applyFill="1" applyBorder="1" applyAlignment="1">
      <alignment horizontal="left" vertical="top" wrapText="1"/>
    </xf>
    <xf numFmtId="0" fontId="0" fillId="18" borderId="0" xfId="0" applyFill="1">
      <alignment vertical="top" wrapText="1"/>
    </xf>
    <xf numFmtId="168" fontId="98" fillId="18" borderId="0" xfId="36" applyFont="1" applyFill="1" applyBorder="1" applyAlignment="1">
      <alignment horizontal="left" vertical="top" wrapText="1"/>
    </xf>
    <xf numFmtId="168" fontId="44" fillId="19" borderId="0" xfId="36" applyFont="1" applyFill="1" applyBorder="1" applyAlignment="1">
      <alignment horizontal="left" vertical="top" wrapText="1"/>
    </xf>
    <xf numFmtId="0" fontId="148" fillId="2" borderId="0" xfId="0" applyFont="1" applyAlignment="1">
      <alignment horizontal="left" vertical="top" wrapText="1"/>
    </xf>
    <xf numFmtId="0" fontId="183" fillId="2" borderId="0" xfId="0" applyFont="1" applyAlignment="1">
      <alignment horizontal="left" vertical="center" wrapText="1"/>
    </xf>
    <xf numFmtId="168" fontId="139" fillId="3" borderId="0" xfId="36" applyFont="1" applyBorder="1" applyAlignment="1">
      <alignment horizontal="left" vertical="top" wrapText="1"/>
    </xf>
    <xf numFmtId="175" fontId="29" fillId="0" borderId="5" xfId="16" applyNumberFormat="1" applyFill="1" applyBorder="1">
      <alignment horizontal="right" vertical="top" wrapText="1"/>
    </xf>
    <xf numFmtId="0" fontId="35" fillId="7" borderId="0" xfId="4" applyNumberFormat="1" applyFont="1" applyFill="1" applyAlignment="1">
      <alignment horizontal="right" vertical="top" wrapText="1"/>
    </xf>
    <xf numFmtId="175" fontId="29" fillId="0" borderId="3" xfId="16" applyNumberFormat="1" applyFill="1">
      <alignment horizontal="right" vertical="top" wrapText="1"/>
    </xf>
    <xf numFmtId="175" fontId="29" fillId="0" borderId="48" xfId="16" applyNumberFormat="1" applyFill="1" applyBorder="1">
      <alignment horizontal="right" vertical="top" wrapText="1"/>
    </xf>
    <xf numFmtId="175" fontId="29" fillId="0" borderId="0" xfId="16" applyNumberFormat="1" applyFill="1" applyBorder="1">
      <alignment horizontal="right" vertical="top" wrapText="1"/>
    </xf>
    <xf numFmtId="0" fontId="42" fillId="6" borderId="0" xfId="40" applyBorder="1">
      <alignment horizontal="center" vertical="top" wrapText="1"/>
    </xf>
    <xf numFmtId="2" fontId="29" fillId="4" borderId="13" xfId="16" applyNumberFormat="1" applyFill="1" applyBorder="1" applyAlignment="1">
      <alignment horizontal="center" vertical="top" wrapText="1"/>
    </xf>
    <xf numFmtId="2" fontId="29" fillId="4" borderId="0" xfId="16" applyNumberFormat="1" applyFill="1" applyBorder="1" applyAlignment="1">
      <alignment horizontal="center" vertical="top" wrapText="1"/>
    </xf>
    <xf numFmtId="2" fontId="29" fillId="4" borderId="28" xfId="16" applyNumberFormat="1" applyFill="1" applyBorder="1" applyAlignment="1">
      <alignment horizontal="center" vertical="top" wrapText="1"/>
    </xf>
    <xf numFmtId="2" fontId="29" fillId="4" borderId="13" xfId="16" applyNumberFormat="1" applyFill="1" applyBorder="1">
      <alignment horizontal="right" vertical="top" wrapText="1"/>
    </xf>
    <xf numFmtId="2" fontId="29" fillId="4" borderId="0" xfId="16" applyNumberFormat="1" applyFill="1" applyBorder="1">
      <alignment horizontal="right" vertical="top" wrapText="1"/>
    </xf>
    <xf numFmtId="2" fontId="29" fillId="4" borderId="28" xfId="16" applyNumberFormat="1" applyFill="1" applyBorder="1">
      <alignment horizontal="right" vertical="top" wrapText="1"/>
    </xf>
    <xf numFmtId="0" fontId="179" fillId="3" borderId="0" xfId="0" applyFont="1" applyFill="1">
      <alignment vertical="top" wrapText="1"/>
    </xf>
    <xf numFmtId="168" fontId="43" fillId="0" borderId="3" xfId="41" applyNumberFormat="1" applyFill="1" applyBorder="1">
      <alignment horizontal="left"/>
    </xf>
    <xf numFmtId="0" fontId="44" fillId="0" borderId="3" xfId="0" applyFont="1" applyFill="1" applyBorder="1" applyAlignment="1">
      <alignment horizontal="center" vertical="top" wrapText="1"/>
    </xf>
    <xf numFmtId="168" fontId="139" fillId="11" borderId="46" xfId="36" applyFont="1" applyFill="1" applyBorder="1" applyAlignment="1">
      <alignment horizontal="left" vertical="top" wrapText="1"/>
    </xf>
    <xf numFmtId="175" fontId="29" fillId="0" borderId="43" xfId="16" applyNumberFormat="1" applyFill="1" applyBorder="1" applyAlignment="1">
      <alignment horizontal="right" vertical="center" wrapText="1"/>
    </xf>
    <xf numFmtId="0" fontId="148" fillId="0" borderId="0" xfId="0" applyFont="1" applyFill="1" applyAlignment="1">
      <alignment horizontal="left" vertical="top" wrapText="1"/>
    </xf>
    <xf numFmtId="0" fontId="148" fillId="0" borderId="0" xfId="0" applyFont="1" applyFill="1">
      <alignment vertical="top" wrapText="1"/>
    </xf>
    <xf numFmtId="0" fontId="148" fillId="0" borderId="0" xfId="0" applyFont="1" applyFill="1" applyAlignment="1">
      <alignment vertical="center" wrapText="1"/>
    </xf>
    <xf numFmtId="0" fontId="0" fillId="0" borderId="0" xfId="0" applyFill="1" applyAlignment="1">
      <alignment vertical="center" wrapText="1"/>
    </xf>
    <xf numFmtId="0" fontId="47" fillId="2" borderId="0" xfId="56" applyFill="1" applyBorder="1" applyAlignment="1">
      <alignment vertical="top" wrapText="1"/>
    </xf>
    <xf numFmtId="168" fontId="155" fillId="11" borderId="46" xfId="1" applyFont="1" applyFill="1" applyBorder="1">
      <alignment horizontal="left" vertical="top" wrapText="1"/>
    </xf>
    <xf numFmtId="166" fontId="29" fillId="0" borderId="79" xfId="4" applyNumberFormat="1" applyFont="1" applyFill="1" applyBorder="1" applyAlignment="1">
      <alignment horizontal="center" vertical="center" wrapText="1"/>
    </xf>
    <xf numFmtId="166" fontId="29" fillId="0" borderId="49" xfId="4" applyNumberFormat="1" applyFont="1" applyFill="1" applyBorder="1" applyAlignment="1">
      <alignment horizontal="center" vertical="center" wrapText="1"/>
    </xf>
    <xf numFmtId="166" fontId="29" fillId="0" borderId="13" xfId="4" applyNumberFormat="1" applyFont="1" applyFill="1" applyBorder="1" applyAlignment="1">
      <alignment horizontal="center" vertical="center" wrapText="1"/>
    </xf>
    <xf numFmtId="166" fontId="29" fillId="0" borderId="28" xfId="4" applyNumberFormat="1" applyFont="1" applyFill="1" applyBorder="1" applyAlignment="1">
      <alignment horizontal="center" vertical="center" wrapText="1"/>
    </xf>
    <xf numFmtId="0" fontId="29" fillId="3" borderId="13" xfId="16" applyBorder="1" applyAlignment="1">
      <alignment horizontal="right" vertical="center" wrapText="1"/>
    </xf>
    <xf numFmtId="0" fontId="29" fillId="3" borderId="28" xfId="16" applyBorder="1" applyAlignment="1">
      <alignment horizontal="right" vertical="center" wrapText="1"/>
    </xf>
    <xf numFmtId="166" fontId="29" fillId="3" borderId="38" xfId="4" applyNumberFormat="1" applyFont="1" applyFill="1" applyBorder="1" applyAlignment="1">
      <alignment horizontal="center" vertical="center" wrapText="1"/>
    </xf>
    <xf numFmtId="166" fontId="29" fillId="3" borderId="78" xfId="4" applyNumberFormat="1" applyFont="1" applyFill="1" applyBorder="1" applyAlignment="1">
      <alignment horizontal="center" vertical="center" wrapText="1"/>
    </xf>
    <xf numFmtId="166" fontId="44" fillId="14" borderId="13" xfId="4" applyNumberFormat="1" applyFont="1" applyFill="1" applyBorder="1" applyAlignment="1">
      <alignment horizontal="right" vertical="center" wrapText="1"/>
    </xf>
    <xf numFmtId="166" fontId="44" fillId="14" borderId="28" xfId="4" applyNumberFormat="1" applyFont="1" applyFill="1" applyBorder="1" applyAlignment="1">
      <alignment horizontal="right" vertical="center" wrapText="1"/>
    </xf>
    <xf numFmtId="168" fontId="155" fillId="2" borderId="46" xfId="1" applyFont="1" applyFill="1" applyBorder="1">
      <alignment horizontal="left" vertical="top" wrapText="1"/>
    </xf>
    <xf numFmtId="168" fontId="155" fillId="2" borderId="0" xfId="1" applyFont="1" applyFill="1">
      <alignment horizontal="left" vertical="top" wrapText="1"/>
    </xf>
    <xf numFmtId="0" fontId="97" fillId="0" borderId="0" xfId="0" applyFont="1" applyFill="1" applyAlignment="1">
      <alignment horizontal="left" vertical="top" wrapText="1"/>
    </xf>
    <xf numFmtId="0" fontId="107" fillId="2" borderId="0" xfId="0" applyFont="1" applyAlignment="1">
      <alignment horizontal="left" vertical="top" wrapText="1"/>
    </xf>
    <xf numFmtId="0" fontId="37" fillId="2" borderId="0" xfId="22" applyAlignment="1">
      <alignment vertical="center" wrapText="1"/>
    </xf>
    <xf numFmtId="168" fontId="29" fillId="3" borderId="0" xfId="1" applyAlignment="1">
      <alignment horizontal="center" vertical="top" wrapText="1"/>
    </xf>
    <xf numFmtId="0" fontId="47" fillId="2" borderId="0" xfId="56" applyFill="1" applyAlignment="1">
      <alignment horizontal="left" vertical="top" wrapText="1"/>
    </xf>
    <xf numFmtId="168" fontId="125" fillId="2" borderId="0" xfId="1" applyFont="1" applyFill="1">
      <alignment horizontal="left" vertical="top" wrapText="1"/>
    </xf>
    <xf numFmtId="168" fontId="126" fillId="2" borderId="0" xfId="1" applyFont="1" applyFill="1">
      <alignment horizontal="left" vertical="top" wrapText="1"/>
    </xf>
    <xf numFmtId="0" fontId="139" fillId="3" borderId="0" xfId="16" applyFont="1" applyBorder="1" applyAlignment="1">
      <alignment horizontal="left" vertical="top" wrapText="1"/>
    </xf>
    <xf numFmtId="0" fontId="139" fillId="2" borderId="0" xfId="0" applyFont="1" applyAlignment="1">
      <alignment horizontal="left" vertical="top" wrapText="1"/>
    </xf>
    <xf numFmtId="168" fontId="43" fillId="2" borderId="0" xfId="41" applyNumberFormat="1" applyAlignment="1">
      <alignment horizontal="left" wrapText="1"/>
    </xf>
    <xf numFmtId="0" fontId="139" fillId="0" borderId="0" xfId="0" applyFont="1" applyFill="1" applyAlignment="1">
      <alignment horizontal="left" vertical="top" wrapText="1"/>
    </xf>
    <xf numFmtId="0" fontId="184" fillId="0" borderId="0" xfId="0" applyFont="1" applyFill="1" applyAlignment="1">
      <alignment horizontal="left" vertical="top" wrapText="1"/>
    </xf>
    <xf numFmtId="0" fontId="44" fillId="3" borderId="3" xfId="16" applyFont="1" applyAlignment="1">
      <alignment horizontal="left" vertical="top" wrapText="1"/>
    </xf>
    <xf numFmtId="0" fontId="44" fillId="3" borderId="13" xfId="16" applyFont="1" applyBorder="1" applyAlignment="1">
      <alignment horizontal="left" vertical="top" wrapText="1"/>
    </xf>
    <xf numFmtId="1" fontId="35" fillId="0" borderId="24" xfId="44" applyNumberFormat="1" applyFill="1" applyBorder="1" applyAlignment="1">
      <alignment horizontal="center" vertical="center" wrapText="1"/>
    </xf>
    <xf numFmtId="165" fontId="172" fillId="2" borderId="0" xfId="4" applyFont="1" applyFill="1" applyBorder="1" applyAlignment="1">
      <alignment horizontal="left" vertical="center" wrapText="1"/>
    </xf>
    <xf numFmtId="0" fontId="148" fillId="14" borderId="13" xfId="16" applyFont="1" applyFill="1" applyBorder="1" applyAlignment="1">
      <alignment horizontal="right" vertical="center" wrapText="1"/>
    </xf>
    <xf numFmtId="0" fontId="148" fillId="14" borderId="0" xfId="16" applyFont="1" applyFill="1" applyBorder="1" applyAlignment="1">
      <alignment horizontal="right" vertical="center" wrapText="1"/>
    </xf>
    <xf numFmtId="0" fontId="148" fillId="14" borderId="28" xfId="16" applyFont="1" applyFill="1" applyBorder="1" applyAlignment="1">
      <alignment horizontal="right" vertical="center" wrapText="1"/>
    </xf>
    <xf numFmtId="0" fontId="44" fillId="3" borderId="24" xfId="16" applyFont="1" applyBorder="1" applyAlignment="1">
      <alignment horizontal="left" vertical="top" wrapText="1"/>
    </xf>
    <xf numFmtId="168" fontId="43" fillId="2" borderId="45" xfId="41" applyNumberFormat="1" applyBorder="1" applyAlignment="1">
      <alignment horizontal="left" wrapText="1"/>
    </xf>
    <xf numFmtId="168" fontId="43" fillId="2" borderId="0" xfId="41" applyNumberFormat="1">
      <alignment horizontal="left"/>
    </xf>
    <xf numFmtId="168" fontId="43" fillId="32" borderId="85" xfId="41" applyNumberFormat="1" applyFill="1" applyBorder="1">
      <alignment horizontal="left"/>
    </xf>
    <xf numFmtId="168" fontId="91" fillId="18" borderId="0" xfId="44" applyNumberFormat="1" applyFont="1" applyFill="1" applyAlignment="1">
      <alignment horizontal="left" vertical="top" wrapText="1"/>
    </xf>
    <xf numFmtId="168" fontId="91" fillId="32" borderId="0" xfId="44" applyNumberFormat="1" applyFont="1" applyFill="1" applyAlignment="1">
      <alignment horizontal="left" vertical="top" wrapText="1"/>
    </xf>
    <xf numFmtId="0" fontId="138" fillId="0" borderId="0" xfId="38" applyFont="1" applyFill="1" applyBorder="1" applyAlignment="1">
      <alignment horizontal="left" vertical="top" wrapText="1"/>
    </xf>
    <xf numFmtId="0" fontId="89" fillId="0" borderId="13" xfId="38" applyFont="1" applyFill="1" applyBorder="1" applyAlignment="1">
      <alignment horizontal="left" vertical="top" wrapText="1"/>
    </xf>
    <xf numFmtId="0" fontId="89" fillId="0" borderId="24" xfId="38" applyFont="1" applyFill="1" applyBorder="1" applyAlignment="1">
      <alignment horizontal="left" vertical="top" wrapText="1"/>
    </xf>
    <xf numFmtId="0" fontId="180" fillId="3" borderId="0" xfId="0" applyFont="1" applyFill="1">
      <alignment vertical="top" wrapText="1"/>
    </xf>
    <xf numFmtId="0" fontId="37" fillId="2" borderId="0" xfId="22" applyAlignment="1">
      <alignment horizontal="left" vertical="center" wrapText="1"/>
    </xf>
    <xf numFmtId="0" fontId="89" fillId="0" borderId="0" xfId="38" applyFont="1" applyFill="1" applyBorder="1" applyAlignment="1">
      <alignment horizontal="left" vertical="top" wrapText="1"/>
    </xf>
    <xf numFmtId="0" fontId="89" fillId="2" borderId="0" xfId="38" applyFont="1" applyFill="1" applyBorder="1" applyAlignment="1">
      <alignment horizontal="left" vertical="top" wrapText="1"/>
    </xf>
    <xf numFmtId="0" fontId="167" fillId="2" borderId="0" xfId="24" applyFont="1" applyAlignment="1">
      <alignment horizontal="left" vertical="center" wrapText="1"/>
    </xf>
    <xf numFmtId="168" fontId="150" fillId="3" borderId="0" xfId="1" applyFont="1">
      <alignment horizontal="left" vertical="top" wrapText="1"/>
    </xf>
    <xf numFmtId="0" fontId="138" fillId="0" borderId="0" xfId="0" applyFont="1" applyFill="1" applyAlignment="1">
      <alignment horizontal="left" vertical="top" wrapText="1"/>
    </xf>
    <xf numFmtId="0" fontId="97" fillId="2" borderId="46" xfId="0" applyFont="1" applyBorder="1" applyAlignment="1">
      <alignment horizontal="left" vertical="top" wrapText="1"/>
    </xf>
    <xf numFmtId="168" fontId="44" fillId="18" borderId="0" xfId="36" applyFont="1" applyFill="1" applyBorder="1" applyAlignment="1">
      <alignment horizontal="left" vertical="top" wrapText="1"/>
    </xf>
    <xf numFmtId="168" fontId="29" fillId="0" borderId="76" xfId="36" applyFill="1" applyBorder="1" applyAlignment="1">
      <alignment horizontal="left" vertical="center" wrapText="1"/>
    </xf>
    <xf numFmtId="168" fontId="29" fillId="0" borderId="0" xfId="36" applyFill="1" applyBorder="1" applyAlignment="1">
      <alignment horizontal="left" vertical="center" wrapText="1"/>
    </xf>
    <xf numFmtId="168" fontId="29" fillId="0" borderId="28" xfId="36" applyFill="1" applyBorder="1" applyAlignment="1">
      <alignment horizontal="left" vertical="center" wrapText="1"/>
    </xf>
    <xf numFmtId="0" fontId="97" fillId="3" borderId="46" xfId="16" applyFont="1" applyBorder="1" applyAlignment="1">
      <alignment horizontal="left" vertical="top" wrapText="1"/>
    </xf>
    <xf numFmtId="0" fontId="97" fillId="3" borderId="0" xfId="16" applyFont="1" applyBorder="1" applyAlignment="1">
      <alignment horizontal="left" vertical="top" wrapText="1"/>
    </xf>
    <xf numFmtId="0" fontId="172" fillId="2" borderId="0" xfId="0" applyFont="1" applyAlignment="1">
      <alignment horizontal="left" vertical="top" wrapText="1"/>
    </xf>
    <xf numFmtId="168" fontId="93" fillId="3" borderId="46" xfId="36" applyFont="1" applyBorder="1" applyAlignment="1">
      <alignment horizontal="left" vertical="top" wrapText="1"/>
    </xf>
    <xf numFmtId="168" fontId="150" fillId="3" borderId="46" xfId="36" applyFont="1" applyBorder="1" applyAlignment="1">
      <alignment horizontal="left" vertical="top" wrapText="1"/>
    </xf>
    <xf numFmtId="0" fontId="139" fillId="2" borderId="46" xfId="0" applyFont="1" applyBorder="1" applyAlignment="1">
      <alignment horizontal="left" vertical="top" wrapText="1"/>
    </xf>
    <xf numFmtId="0" fontId="153" fillId="2" borderId="0" xfId="0" applyFont="1" applyAlignment="1">
      <alignment horizontal="left" vertical="top" wrapText="1"/>
    </xf>
    <xf numFmtId="0" fontId="27" fillId="10" borderId="0" xfId="48" applyFont="1" applyFill="1" applyAlignment="1">
      <alignment vertical="top" wrapText="1"/>
    </xf>
    <xf numFmtId="0" fontId="27" fillId="2" borderId="0" xfId="48" applyFont="1">
      <alignment vertical="top"/>
    </xf>
    <xf numFmtId="0" fontId="42" fillId="6" borderId="8" xfId="40" applyAlignment="1">
      <alignment horizontal="center" vertical="center" wrapText="1"/>
    </xf>
    <xf numFmtId="0" fontId="34" fillId="2" borderId="6" xfId="18">
      <alignment vertical="top" wrapText="1"/>
    </xf>
    <xf numFmtId="0" fontId="35" fillId="7" borderId="0" xfId="0" applyFont="1" applyFill="1" applyAlignment="1">
      <alignment wrapText="1"/>
    </xf>
    <xf numFmtId="0" fontId="43" fillId="2" borderId="24" xfId="45" applyFont="1" applyFill="1" applyBorder="1">
      <alignment horizontal="left"/>
    </xf>
    <xf numFmtId="0" fontId="41" fillId="4" borderId="4" xfId="39">
      <alignment vertical="top" wrapText="1"/>
    </xf>
    <xf numFmtId="0" fontId="43" fillId="2" borderId="47" xfId="45" applyFont="1" applyFill="1" applyBorder="1">
      <alignment horizontal="left"/>
    </xf>
    <xf numFmtId="0" fontId="41" fillId="4" borderId="3" xfId="38">
      <alignment vertical="top" wrapText="1"/>
    </xf>
    <xf numFmtId="168" fontId="35" fillId="7" borderId="0" xfId="44" applyNumberFormat="1" applyAlignment="1">
      <alignment horizontal="left" wrapText="1"/>
    </xf>
    <xf numFmtId="0" fontId="72" fillId="2" borderId="22" xfId="0" applyFont="1" applyBorder="1">
      <alignment vertical="top" wrapText="1"/>
    </xf>
    <xf numFmtId="0" fontId="72" fillId="2" borderId="0" xfId="0" applyFont="1">
      <alignment vertical="top" wrapText="1"/>
    </xf>
    <xf numFmtId="0" fontId="0" fillId="2" borderId="22" xfId="0" applyBorder="1" applyAlignment="1">
      <alignment horizontal="left" vertical="top" wrapText="1"/>
    </xf>
    <xf numFmtId="0" fontId="72" fillId="2" borderId="22" xfId="0" applyFont="1" applyBorder="1" applyAlignment="1">
      <alignment horizontal="left" vertical="top" wrapText="1"/>
    </xf>
    <xf numFmtId="0" fontId="72" fillId="2" borderId="0" xfId="0" applyFont="1" applyAlignment="1">
      <alignment horizontal="left" vertical="top" wrapText="1"/>
    </xf>
    <xf numFmtId="0" fontId="36" fillId="2" borderId="0" xfId="20" applyBorder="1">
      <alignment horizontal="center"/>
    </xf>
    <xf numFmtId="0" fontId="108" fillId="2" borderId="0" xfId="20" applyFont="1" applyBorder="1">
      <alignment horizontal="center"/>
    </xf>
  </cellXfs>
  <cellStyles count="82">
    <cellStyle name="20% - Accent1" xfId="81" builtinId="30" hidden="1"/>
    <cellStyle name="Body copy" xfId="1" xr:uid="{AD2F4DE7-5CED-4A40-960A-5B0F27300F1B}"/>
    <cellStyle name="Body copy to be updated" xfId="2" xr:uid="{E5E52132-6A58-4312-884C-1AD4ACCE6D7C}"/>
    <cellStyle name="Bold" xfId="3" xr:uid="{29F75014-17AF-485E-93C6-EC9E860C82B8}"/>
    <cellStyle name="Calculation" xfId="74" builtinId="22" hidden="1"/>
    <cellStyle name="Check Cell" xfId="76" builtinId="23" hidden="1"/>
    <cellStyle name="Comma" xfId="4" builtinId="3"/>
    <cellStyle name="Comma 2" xfId="5" xr:uid="{F80C4829-3147-4DEC-ADF4-43145F381AB1}"/>
    <cellStyle name="Comma 2 2" xfId="6" xr:uid="{88558AE0-AD0E-4E55-997E-C4E720A31A91}"/>
    <cellStyle name="Comma 2 2 2" xfId="7" xr:uid="{8E1CE6D1-212D-4FC4-99D3-2F4A8510128A}"/>
    <cellStyle name="Comma 2 2 2 2" xfId="8" xr:uid="{DFBDB13F-3451-407D-B7F8-B5901D2E329F}"/>
    <cellStyle name="Comma 3" xfId="9" xr:uid="{E4DCF53C-2BAE-49AC-AC02-2762122B89FF}"/>
    <cellStyle name="Comma 3 2" xfId="10" xr:uid="{F084CE23-F860-44D5-A3B3-094B5E6507BF}"/>
    <cellStyle name="Comma 4" xfId="11" xr:uid="{4BDF6540-7D37-4F65-8E59-4C81EA10F867}"/>
    <cellStyle name="Comma 4 2" xfId="12" xr:uid="{78871852-A1E6-4B24-8029-46AA069B4997}"/>
    <cellStyle name="ESG Addendum 2021" xfId="13" xr:uid="{2D64DDD4-7E70-4E65-AF21-B153C1561CD0}"/>
    <cellStyle name="Explanatory Text" xfId="79" builtinId="53" hidden="1"/>
    <cellStyle name="Fins CY body" xfId="14" xr:uid="{A2A4B694-7A93-465F-BAE9-FE28349F2922}"/>
    <cellStyle name="Fins CY total" xfId="15" xr:uid="{C3F94700-DD99-43B2-B848-C8CFEB033EB6}"/>
    <cellStyle name="Fins PY body" xfId="16" xr:uid="{35EA2CE2-67E7-4FAC-84E5-F3AFE1DB7085}"/>
    <cellStyle name="Fins PY body total" xfId="17" xr:uid="{6E928C2D-D621-4EB2-9372-F125B395A8BE}"/>
    <cellStyle name="Footnote" xfId="18" xr:uid="{D91AA64C-12BA-43B6-AD9B-961E09469BED}"/>
    <cellStyle name="Good" xfId="70" builtinId="26" hidden="1"/>
    <cellStyle name="Heading 1" xfId="66" builtinId="16" hidden="1"/>
    <cellStyle name="Heading 2" xfId="67" builtinId="17" hidden="1"/>
    <cellStyle name="Heading 2 Centred" xfId="19" xr:uid="{83A6A711-23CE-4FA2-B59C-A755326C91C0}"/>
    <cellStyle name="Heading 3" xfId="68" builtinId="18" hidden="1"/>
    <cellStyle name="Heading 4" xfId="69" builtinId="19" hidden="1"/>
    <cellStyle name="Hyperlink" xfId="20" builtinId="8" customBuiltin="1"/>
    <cellStyle name="Hyperlink Left" xfId="21" xr:uid="{35463EA2-0D81-4E6D-A89C-7FB50BA4157B}"/>
    <cellStyle name="Input" xfId="72" builtinId="20" hidden="1"/>
    <cellStyle name="Level 1 body" xfId="22" xr:uid="{F3EEF115-3D6A-4610-B7A8-C0E539C9E8B1}"/>
    <cellStyle name="Level 2 body" xfId="23" xr:uid="{0EA9CA39-D893-4765-BC28-341BE3E109D4}"/>
    <cellStyle name="Level 3 body" xfId="24" xr:uid="{D58102A7-502F-480E-A20A-57B3CA1FFA1B}"/>
    <cellStyle name="Level 4 body" xfId="25" xr:uid="{9E24CBF7-60BD-404C-881D-BE85BBF60168}"/>
    <cellStyle name="Linked Cell" xfId="75" builtinId="24" hidden="1"/>
    <cellStyle name="NAB FTB1 - Financial Table Body" xfId="26" xr:uid="{8A722003-FEEA-4EC4-BAF2-88B7508065C6}"/>
    <cellStyle name="NAB FTBB1a - Financial Table Body,AB,U" xfId="27" xr:uid="{F043F2B6-B433-4F16-90CB-4395E2EF7DDB}"/>
    <cellStyle name="NAB FTH2a - Financial Header 2" xfId="28" xr:uid="{445AC9BA-809A-44E3-B167-4B9591B33FDA}"/>
    <cellStyle name="Neutral" xfId="71" builtinId="28" hidden="1"/>
    <cellStyle name="Normal" xfId="0" builtinId="0" customBuiltin="1"/>
    <cellStyle name="Normal 11 2 3" xfId="29" xr:uid="{53A313D0-FF5E-4FEE-88CE-E45259219459}"/>
    <cellStyle name="Normal 2" xfId="30" xr:uid="{115AABC4-72EE-4080-8462-E5EB9B549A62}"/>
    <cellStyle name="Normal 2 3 3 2" xfId="31" xr:uid="{47473078-41B5-409D-984F-C4493E09B3F2}"/>
    <cellStyle name="Normal 3" xfId="32" xr:uid="{B6A6E1E2-484A-4DFE-A032-0D935685FCA7}"/>
    <cellStyle name="Normal 4" xfId="33" xr:uid="{EA3A880F-F6C7-4A5C-97CF-152E00F852F1}"/>
    <cellStyle name="Note" xfId="78" builtinId="10" hidden="1"/>
    <cellStyle name="Output" xfId="73" builtinId="21" hidden="1"/>
    <cellStyle name="Percent" xfId="34" builtinId="5"/>
    <cellStyle name="Percent 2" xfId="35" xr:uid="{8CD6D50F-1B45-4717-A758-D658B601D84E}"/>
    <cellStyle name="Table body copy" xfId="36" xr:uid="{76941141-A5A0-4AE4-9B84-A351681E5592}"/>
    <cellStyle name="Table body copy last row" xfId="37" xr:uid="{ECECF747-DA72-4ABA-BB99-954E5D5ABBCC}"/>
    <cellStyle name="Table column 2 body copy" xfId="38" xr:uid="{3B0CF3E6-A064-4000-BECD-201D3710CE3E}"/>
    <cellStyle name="Table column 2 body copy last row" xfId="39" xr:uid="{60DA2C56-5C49-496D-8B10-95379BA67925}"/>
    <cellStyle name="Table Header Level 0" xfId="40" xr:uid="{3039F113-BF02-41D4-8B94-F7F49D2AE345}"/>
    <cellStyle name="Table Header row 2" xfId="41" xr:uid="{1CEDB09C-25DD-42D8-A961-6AB504BEB65B}"/>
    <cellStyle name="Table line item last row" xfId="42" xr:uid="{6A1D97BC-256C-4FA5-888D-CCC7EB35748F}"/>
    <cellStyle name="Table line item total" xfId="43" xr:uid="{A4636A0E-65C4-494F-8064-94271E854D04}"/>
    <cellStyle name="Table Main header row" xfId="44" xr:uid="{36C4F64F-2590-4E97-A67F-563E6F7D43A0}"/>
    <cellStyle name="T-Col Head Left" xfId="45" xr:uid="{8636414F-C74A-4FDB-9DF2-B91DC40F654E}"/>
    <cellStyle name="T-Col Heads" xfId="46" xr:uid="{5E0A8971-5C50-4E11-AA74-B29910FD00D1}"/>
    <cellStyle name="T-Col Heads Bold" xfId="47" xr:uid="{E086CA91-3FBD-4FC5-9541-3633C3AC485C}"/>
    <cellStyle name="Text" xfId="48" xr:uid="{9D753662-FD20-4DB9-9579-13DBF467D5BB}"/>
    <cellStyle name="T-Figures" xfId="49" xr:uid="{71AFA48B-08B2-43FD-B325-3BA8CC05FFAD}"/>
    <cellStyle name="T-Figures-Bold" xfId="50" xr:uid="{A44F2905-7DB7-4BC1-BF6B-B10586B0289A}"/>
    <cellStyle name="T-Figures-Bold Comma" xfId="51" xr:uid="{DB7F56AC-C22B-4F56-BE0D-36890C81D462}"/>
    <cellStyle name="T-Figures-Bold-Total" xfId="52" xr:uid="{94927F56-3402-4440-BDC8-248C5BA51649}"/>
    <cellStyle name="T-Figures-Bold-Total-Tinted" xfId="53" xr:uid="{8646C1A4-D739-4EBB-8F97-5F68F75D3968}"/>
    <cellStyle name="T-Figures-Total" xfId="54" xr:uid="{A0C2EC43-3083-468B-A277-E1C962F3AF6A}"/>
    <cellStyle name="Thick-Grey-Rule" xfId="55" xr:uid="{318D590A-782D-41F3-AB87-6D5D6D0CD1EA}"/>
    <cellStyle name="Title" xfId="56" builtinId="15" customBuiltin="1"/>
    <cellStyle name="Title 2" xfId="57" xr:uid="{39E0917C-D517-4245-B9FD-43AEC81812F9}"/>
    <cellStyle name="Title 3" xfId="58" xr:uid="{84C795B0-752E-4237-B9A7-5C0F6C661704}"/>
    <cellStyle name="Total" xfId="80" builtinId="25" hidden="1"/>
    <cellStyle name="Total row" xfId="59" xr:uid="{1160208A-107C-40D7-9A40-9977A9063575}"/>
    <cellStyle name="T-text" xfId="60" xr:uid="{AD3CD288-3357-4ECB-9F0C-2D0A8F1C694C}"/>
    <cellStyle name="T-text Bold" xfId="61" xr:uid="{CE278A6D-301F-4187-B796-33BB377DA8B8}"/>
    <cellStyle name="T-Text Total" xfId="62" xr:uid="{8D8C3B30-9B60-422B-A753-31A3240C2469}"/>
    <cellStyle name="T-Text Total Bold" xfId="63" xr:uid="{E5D4E308-3635-4389-BD4D-9F68334FD7BA}"/>
    <cellStyle name="T-Text-Wrap-Tinted" xfId="64" xr:uid="{D6ED5EAE-4157-40E5-8C49-6141E733BE8B}"/>
    <cellStyle name="T-Text-Wrap-Tinted-Total" xfId="65" xr:uid="{982DD558-EAC5-47AB-9586-E0C4F62F645D}"/>
    <cellStyle name="Warning Text" xfId="77" builtinId="11" hidden="1"/>
  </cellStyles>
  <dxfs count="13">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theme="0" tint="-0.14996795556505021"/>
        </patternFill>
      </fill>
      <border>
        <horizontal style="thin">
          <color auto="1"/>
        </horizontal>
      </border>
    </dxf>
    <dxf>
      <font>
        <b val="0"/>
        <i val="0"/>
      </font>
      <border>
        <bottom style="thin">
          <color auto="1"/>
        </bottom>
        <horizontal/>
      </border>
    </dxf>
    <dxf>
      <font>
        <b/>
        <i val="0"/>
        <color theme="0"/>
      </font>
      <fill>
        <patternFill>
          <bgColor theme="2" tint="-0.499984740745262"/>
        </patternFill>
      </fill>
    </dxf>
    <dxf>
      <border>
        <horizontal style="thin">
          <color auto="1"/>
        </horizontal>
      </border>
    </dxf>
  </dxfs>
  <tableStyles count="1" defaultTableStyle="TableStyleMedium2" defaultPivotStyle="PivotStyleLight16">
    <tableStyle name="DSY table style" pivot="0" count="4" xr9:uid="{78821F9D-923D-4A03-BCCB-EDCF6E6250CC}">
      <tableStyleElement type="wholeTable" dxfId="12"/>
      <tableStyleElement type="headerRow" dxfId="11"/>
      <tableStyleElement type="totalRow" dxfId="10"/>
      <tableStyleElement type="secondColumnStripe" dxfId="9"/>
    </tableStyle>
  </tableStyles>
  <colors>
    <mruColors>
      <color rgb="FF4A4D4E"/>
      <color rgb="FF000000"/>
      <color rgb="FFF2F2F2"/>
      <color rgb="FF44546A"/>
      <color rgb="FFF4B084"/>
      <color rgb="FFFFFFCC"/>
      <color rgb="FFFF99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2.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32.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8.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2.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hyperlink" Target="#Home!A1"/><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0</xdr:col>
      <xdr:colOff>57151</xdr:colOff>
      <xdr:row>0</xdr:row>
      <xdr:rowOff>44797</xdr:rowOff>
    </xdr:from>
    <xdr:to>
      <xdr:col>19</xdr:col>
      <xdr:colOff>31751</xdr:colOff>
      <xdr:row>37</xdr:row>
      <xdr:rowOff>127446</xdr:rowOff>
    </xdr:to>
    <xdr:pic>
      <xdr:nvPicPr>
        <xdr:cNvPr id="2" name="Picture 1">
          <a:extLst>
            <a:ext uri="{FF2B5EF4-FFF2-40B4-BE49-F238E27FC236}">
              <a16:creationId xmlns:a16="http://schemas.microsoft.com/office/drawing/2014/main" id="{306AF7E8-6DFE-9A3C-F5E8-CC1FA8C5F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1" y="44797"/>
          <a:ext cx="10591800" cy="5956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546100</xdr:colOff>
      <xdr:row>3</xdr:row>
      <xdr:rowOff>152400</xdr:rowOff>
    </xdr:from>
    <xdr:to>
      <xdr:col>7</xdr:col>
      <xdr:colOff>190500</xdr:colOff>
      <xdr:row>18</xdr:row>
      <xdr:rowOff>285750</xdr:rowOff>
    </xdr:to>
    <xdr:pic>
      <xdr:nvPicPr>
        <xdr:cNvPr id="945210" name="Picture 2">
          <a:extLst>
            <a:ext uri="{FF2B5EF4-FFF2-40B4-BE49-F238E27FC236}">
              <a16:creationId xmlns:a16="http://schemas.microsoft.com/office/drawing/2014/main" id="{016DCCD4-57D6-E1DE-A84A-25EA207022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100" y="628650"/>
          <a:ext cx="360045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314325</xdr:colOff>
      <xdr:row>1</xdr:row>
      <xdr:rowOff>25400</xdr:rowOff>
    </xdr:from>
    <xdr:to>
      <xdr:col>1</xdr:col>
      <xdr:colOff>1377950</xdr:colOff>
      <xdr:row>2</xdr:row>
      <xdr:rowOff>13980</xdr:rowOff>
    </xdr:to>
    <xdr:pic>
      <xdr:nvPicPr>
        <xdr:cNvPr id="843008" name="Picture 2">
          <a:extLst>
            <a:ext uri="{FF2B5EF4-FFF2-40B4-BE49-F238E27FC236}">
              <a16:creationId xmlns:a16="http://schemas.microsoft.com/office/drawing/2014/main" id="{B541C43D-6BF2-64CB-42EB-D50C6312B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14325" y="190500"/>
          <a:ext cx="1381125" cy="668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190500</xdr:colOff>
      <xdr:row>1</xdr:row>
      <xdr:rowOff>19050</xdr:rowOff>
    </xdr:from>
    <xdr:to>
      <xdr:col>7</xdr:col>
      <xdr:colOff>628650</xdr:colOff>
      <xdr:row>1</xdr:row>
      <xdr:rowOff>162622</xdr:rowOff>
    </xdr:to>
    <xdr:sp macro="" textlink="">
      <xdr:nvSpPr>
        <xdr:cNvPr id="4" name="TextBox 3">
          <a:hlinkClick xmlns:r="http://schemas.openxmlformats.org/officeDocument/2006/relationships" r:id="rId2"/>
          <a:extLst>
            <a:ext uri="{FF2B5EF4-FFF2-40B4-BE49-F238E27FC236}">
              <a16:creationId xmlns:a16="http://schemas.microsoft.com/office/drawing/2014/main" id="{A491677B-DAE4-CECC-6AE4-B9D873B4C413}"/>
            </a:ext>
          </a:extLst>
        </xdr:cNvPr>
        <xdr:cNvSpPr txBox="1"/>
      </xdr:nvSpPr>
      <xdr:spPr>
        <a:xfrm>
          <a:off x="8693150" y="184150"/>
          <a:ext cx="438150" cy="14357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301626</xdr:colOff>
      <xdr:row>0</xdr:row>
      <xdr:rowOff>127001</xdr:rowOff>
    </xdr:from>
    <xdr:to>
      <xdr:col>1</xdr:col>
      <xdr:colOff>1301750</xdr:colOff>
      <xdr:row>1</xdr:row>
      <xdr:rowOff>633961</xdr:rowOff>
    </xdr:to>
    <xdr:pic>
      <xdr:nvPicPr>
        <xdr:cNvPr id="844032" name="Picture 2">
          <a:extLst>
            <a:ext uri="{FF2B5EF4-FFF2-40B4-BE49-F238E27FC236}">
              <a16:creationId xmlns:a16="http://schemas.microsoft.com/office/drawing/2014/main" id="{C33DB82F-3694-5AF0-B07C-987E94192D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01626" y="127001"/>
          <a:ext cx="1317624" cy="67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146050</xdr:colOff>
      <xdr:row>0</xdr:row>
      <xdr:rowOff>158750</xdr:rowOff>
    </xdr:from>
    <xdr:to>
      <xdr:col>7</xdr:col>
      <xdr:colOff>637074</xdr:colOff>
      <xdr:row>1</xdr:row>
      <xdr:rowOff>146050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A422DC94-CCE2-B093-FD32-1E0FC4409215}"/>
            </a:ext>
          </a:extLst>
        </xdr:cNvPr>
        <xdr:cNvSpPr txBox="1"/>
      </xdr:nvSpPr>
      <xdr:spPr>
        <a:xfrm>
          <a:off x="9182100" y="158750"/>
          <a:ext cx="491024" cy="152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311150</xdr:colOff>
      <xdr:row>0</xdr:row>
      <xdr:rowOff>92075</xdr:rowOff>
    </xdr:from>
    <xdr:to>
      <xdr:col>1</xdr:col>
      <xdr:colOff>1233656</xdr:colOff>
      <xdr:row>1</xdr:row>
      <xdr:rowOff>577850</xdr:rowOff>
    </xdr:to>
    <xdr:pic>
      <xdr:nvPicPr>
        <xdr:cNvPr id="845056" name="Picture 2">
          <a:extLst>
            <a:ext uri="{FF2B5EF4-FFF2-40B4-BE49-F238E27FC236}">
              <a16:creationId xmlns:a16="http://schemas.microsoft.com/office/drawing/2014/main" id="{CC2897C1-3BD7-6814-608F-16B8A0E3C9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11150" y="92075"/>
          <a:ext cx="1240006"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527050</xdr:colOff>
      <xdr:row>0</xdr:row>
      <xdr:rowOff>158750</xdr:rowOff>
    </xdr:from>
    <xdr:to>
      <xdr:col>6</xdr:col>
      <xdr:colOff>1027622</xdr:colOff>
      <xdr:row>1</xdr:row>
      <xdr:rowOff>133350</xdr:rowOff>
    </xdr:to>
    <xdr:sp macro="" textlink="">
      <xdr:nvSpPr>
        <xdr:cNvPr id="3" name="TextBox 2">
          <a:hlinkClick xmlns:r="http://schemas.openxmlformats.org/officeDocument/2006/relationships" r:id="rId2"/>
          <a:extLst>
            <a:ext uri="{FF2B5EF4-FFF2-40B4-BE49-F238E27FC236}">
              <a16:creationId xmlns:a16="http://schemas.microsoft.com/office/drawing/2014/main" id="{9C20C0A6-4FE1-2E0E-E7B4-A8ABBF92FBD8}"/>
            </a:ext>
          </a:extLst>
        </xdr:cNvPr>
        <xdr:cNvSpPr txBox="1"/>
      </xdr:nvSpPr>
      <xdr:spPr>
        <a:xfrm>
          <a:off x="8496300" y="158750"/>
          <a:ext cx="500572" cy="1397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196850</xdr:colOff>
      <xdr:row>1</xdr:row>
      <xdr:rowOff>0</xdr:rowOff>
    </xdr:from>
    <xdr:to>
      <xdr:col>12</xdr:col>
      <xdr:colOff>637074</xdr:colOff>
      <xdr:row>1</xdr:row>
      <xdr:rowOff>133350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229E489-DAEC-55BC-CCA1-80FF63AA9F85}"/>
            </a:ext>
          </a:extLst>
        </xdr:cNvPr>
        <xdr:cNvSpPr txBox="1"/>
      </xdr:nvSpPr>
      <xdr:spPr>
        <a:xfrm>
          <a:off x="11525250" y="165100"/>
          <a:ext cx="440224" cy="1333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15876</xdr:colOff>
      <xdr:row>1</xdr:row>
      <xdr:rowOff>12700</xdr:rowOff>
    </xdr:from>
    <xdr:to>
      <xdr:col>1</xdr:col>
      <xdr:colOff>1285876</xdr:colOff>
      <xdr:row>2</xdr:row>
      <xdr:rowOff>38100</xdr:rowOff>
    </xdr:to>
    <xdr:pic>
      <xdr:nvPicPr>
        <xdr:cNvPr id="2" name="Picture 2">
          <a:extLst>
            <a:ext uri="{FF2B5EF4-FFF2-40B4-BE49-F238E27FC236}">
              <a16:creationId xmlns:a16="http://schemas.microsoft.com/office/drawing/2014/main" id="{CCE1FD25-FE83-45D6-99BC-22288A498A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21858" b="25684"/>
        <a:stretch>
          <a:fillRect/>
        </a:stretch>
      </xdr:blipFill>
      <xdr:spPr bwMode="auto">
        <a:xfrm>
          <a:off x="333376" y="177800"/>
          <a:ext cx="1270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68262</xdr:colOff>
      <xdr:row>16</xdr:row>
      <xdr:rowOff>685801</xdr:rowOff>
    </xdr:from>
    <xdr:to>
      <xdr:col>4</xdr:col>
      <xdr:colOff>1309688</xdr:colOff>
      <xdr:row>16</xdr:row>
      <xdr:rowOff>1606551</xdr:rowOff>
    </xdr:to>
    <xdr:pic>
      <xdr:nvPicPr>
        <xdr:cNvPr id="847232" name="Picture 2">
          <a:extLst>
            <a:ext uri="{FF2B5EF4-FFF2-40B4-BE49-F238E27FC236}">
              <a16:creationId xmlns:a16="http://schemas.microsoft.com/office/drawing/2014/main" id="{62136199-C84F-A974-F583-FE4D35E073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67075" y="15830551"/>
          <a:ext cx="5837238"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9526</xdr:colOff>
      <xdr:row>0</xdr:row>
      <xdr:rowOff>133350</xdr:rowOff>
    </xdr:from>
    <xdr:to>
      <xdr:col>1</xdr:col>
      <xdr:colOff>1508126</xdr:colOff>
      <xdr:row>1</xdr:row>
      <xdr:rowOff>723153</xdr:rowOff>
    </xdr:to>
    <xdr:pic>
      <xdr:nvPicPr>
        <xdr:cNvPr id="847233" name="Picture 2">
          <a:extLst>
            <a:ext uri="{FF2B5EF4-FFF2-40B4-BE49-F238E27FC236}">
              <a16:creationId xmlns:a16="http://schemas.microsoft.com/office/drawing/2014/main" id="{8BD105D1-50B5-24B3-49FD-6704104867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21858" b="25684"/>
        <a:stretch>
          <a:fillRect/>
        </a:stretch>
      </xdr:blipFill>
      <xdr:spPr bwMode="auto">
        <a:xfrm>
          <a:off x="327026" y="133350"/>
          <a:ext cx="1498600" cy="7564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865188</xdr:colOff>
      <xdr:row>0</xdr:row>
      <xdr:rowOff>158750</xdr:rowOff>
    </xdr:from>
    <xdr:to>
      <xdr:col>7</xdr:col>
      <xdr:colOff>1463675</xdr:colOff>
      <xdr:row>1</xdr:row>
      <xdr:rowOff>126999</xdr:rowOff>
    </xdr:to>
    <xdr:sp macro="" textlink="">
      <xdr:nvSpPr>
        <xdr:cNvPr id="3" name="TextBox 2">
          <a:hlinkClick xmlns:r="http://schemas.openxmlformats.org/officeDocument/2006/relationships" r:id="rId3"/>
          <a:extLst>
            <a:ext uri="{FF2B5EF4-FFF2-40B4-BE49-F238E27FC236}">
              <a16:creationId xmlns:a16="http://schemas.microsoft.com/office/drawing/2014/main" id="{9335109A-DCDE-C11B-DCD0-D16B715DE4F9}"/>
            </a:ext>
          </a:extLst>
        </xdr:cNvPr>
        <xdr:cNvSpPr txBox="1"/>
      </xdr:nvSpPr>
      <xdr:spPr>
        <a:xfrm>
          <a:off x="14882813" y="158750"/>
          <a:ext cx="598487" cy="13493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1341686</xdr:colOff>
      <xdr:row>1</xdr:row>
      <xdr:rowOff>685800</xdr:rowOff>
    </xdr:to>
    <xdr:pic>
      <xdr:nvPicPr>
        <xdr:cNvPr id="848128" name="Picture 2">
          <a:extLst>
            <a:ext uri="{FF2B5EF4-FFF2-40B4-BE49-F238E27FC236}">
              <a16:creationId xmlns:a16="http://schemas.microsoft.com/office/drawing/2014/main" id="{F7417803-817E-87E4-4DCF-A1BE4E923C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17500" y="174625"/>
          <a:ext cx="134168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482601</xdr:colOff>
      <xdr:row>1</xdr:row>
      <xdr:rowOff>19050</xdr:rowOff>
    </xdr:from>
    <xdr:to>
      <xdr:col>8</xdr:col>
      <xdr:colOff>971551</xdr:colOff>
      <xdr:row>1</xdr:row>
      <xdr:rowOff>156122</xdr:rowOff>
    </xdr:to>
    <xdr:sp macro="" textlink="">
      <xdr:nvSpPr>
        <xdr:cNvPr id="3" name="TextBox 2">
          <a:hlinkClick xmlns:r="http://schemas.openxmlformats.org/officeDocument/2006/relationships" r:id="rId2"/>
          <a:extLst>
            <a:ext uri="{FF2B5EF4-FFF2-40B4-BE49-F238E27FC236}">
              <a16:creationId xmlns:a16="http://schemas.microsoft.com/office/drawing/2014/main" id="{C1E77F07-7921-A6C7-BEFB-265DF925B90A}"/>
            </a:ext>
          </a:extLst>
        </xdr:cNvPr>
        <xdr:cNvSpPr txBox="1"/>
      </xdr:nvSpPr>
      <xdr:spPr>
        <a:xfrm>
          <a:off x="11626851" y="184150"/>
          <a:ext cx="488950" cy="13707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1346694</xdr:colOff>
      <xdr:row>1</xdr:row>
      <xdr:rowOff>647700</xdr:rowOff>
    </xdr:to>
    <xdr:pic>
      <xdr:nvPicPr>
        <xdr:cNvPr id="849152" name="Picture 2">
          <a:extLst>
            <a:ext uri="{FF2B5EF4-FFF2-40B4-BE49-F238E27FC236}">
              <a16:creationId xmlns:a16="http://schemas.microsoft.com/office/drawing/2014/main" id="{49E0EB17-D768-77C8-A6F4-6C88E8284C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17500" y="165100"/>
          <a:ext cx="1346694"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146050</xdr:colOff>
      <xdr:row>1</xdr:row>
      <xdr:rowOff>6350</xdr:rowOff>
    </xdr:from>
    <xdr:to>
      <xdr:col>6</xdr:col>
      <xdr:colOff>655923</xdr:colOff>
      <xdr:row>1</xdr:row>
      <xdr:rowOff>181522</xdr:rowOff>
    </xdr:to>
    <xdr:sp macro="" textlink="">
      <xdr:nvSpPr>
        <xdr:cNvPr id="3" name="TextBox 2">
          <a:hlinkClick xmlns:r="http://schemas.openxmlformats.org/officeDocument/2006/relationships" r:id="rId2"/>
          <a:extLst>
            <a:ext uri="{FF2B5EF4-FFF2-40B4-BE49-F238E27FC236}">
              <a16:creationId xmlns:a16="http://schemas.microsoft.com/office/drawing/2014/main" id="{6C18D739-E7E8-1C29-51DA-02E729DD549D}"/>
            </a:ext>
          </a:extLst>
        </xdr:cNvPr>
        <xdr:cNvSpPr txBox="1"/>
      </xdr:nvSpPr>
      <xdr:spPr>
        <a:xfrm>
          <a:off x="8991600" y="171450"/>
          <a:ext cx="509873" cy="17517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22225</xdr:colOff>
      <xdr:row>1</xdr:row>
      <xdr:rowOff>63500</xdr:rowOff>
    </xdr:from>
    <xdr:to>
      <xdr:col>1</xdr:col>
      <xdr:colOff>1398058</xdr:colOff>
      <xdr:row>1</xdr:row>
      <xdr:rowOff>723900</xdr:rowOff>
    </xdr:to>
    <xdr:pic>
      <xdr:nvPicPr>
        <xdr:cNvPr id="850193" name="Picture 2">
          <a:extLst>
            <a:ext uri="{FF2B5EF4-FFF2-40B4-BE49-F238E27FC236}">
              <a16:creationId xmlns:a16="http://schemas.microsoft.com/office/drawing/2014/main" id="{B28178D0-5598-BDED-488C-2AF3FBB43D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9725" y="228600"/>
          <a:ext cx="1375833"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228600</xdr:colOff>
      <xdr:row>1</xdr:row>
      <xdr:rowOff>12700</xdr:rowOff>
    </xdr:from>
    <xdr:to>
      <xdr:col>6</xdr:col>
      <xdr:colOff>843195</xdr:colOff>
      <xdr:row>1</xdr:row>
      <xdr:rowOff>175172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5B88FC0F-5357-DDA7-FC24-FE7108F15C4A}"/>
            </a:ext>
          </a:extLst>
        </xdr:cNvPr>
        <xdr:cNvSpPr txBox="1"/>
      </xdr:nvSpPr>
      <xdr:spPr>
        <a:xfrm>
          <a:off x="8197850" y="177800"/>
          <a:ext cx="614595" cy="16247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304800</xdr:colOff>
      <xdr:row>1</xdr:row>
      <xdr:rowOff>25401</xdr:rowOff>
    </xdr:from>
    <xdr:to>
      <xdr:col>1</xdr:col>
      <xdr:colOff>1377905</xdr:colOff>
      <xdr:row>1</xdr:row>
      <xdr:rowOff>704850</xdr:rowOff>
    </xdr:to>
    <xdr:pic>
      <xdr:nvPicPr>
        <xdr:cNvPr id="851201" name="Picture 2">
          <a:extLst>
            <a:ext uri="{FF2B5EF4-FFF2-40B4-BE49-F238E27FC236}">
              <a16:creationId xmlns:a16="http://schemas.microsoft.com/office/drawing/2014/main" id="{006AA69B-0A1D-2CFC-1633-6778D9C424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04800" y="190501"/>
          <a:ext cx="1390605" cy="679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165319</xdr:colOff>
      <xdr:row>1</xdr:row>
      <xdr:rowOff>6350</xdr:rowOff>
    </xdr:from>
    <xdr:to>
      <xdr:col>6</xdr:col>
      <xdr:colOff>774700</xdr:colOff>
      <xdr:row>1</xdr:row>
      <xdr:rowOff>165100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CE9F725D-5C00-DB2B-73BE-5E0DF536A62E}"/>
            </a:ext>
          </a:extLst>
        </xdr:cNvPr>
        <xdr:cNvSpPr txBox="1"/>
      </xdr:nvSpPr>
      <xdr:spPr>
        <a:xfrm>
          <a:off x="8782269" y="171450"/>
          <a:ext cx="609381" cy="158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311150</xdr:colOff>
      <xdr:row>0</xdr:row>
      <xdr:rowOff>50800</xdr:rowOff>
    </xdr:from>
    <xdr:to>
      <xdr:col>1</xdr:col>
      <xdr:colOff>1717675</xdr:colOff>
      <xdr:row>1</xdr:row>
      <xdr:rowOff>679450</xdr:rowOff>
    </xdr:to>
    <xdr:pic>
      <xdr:nvPicPr>
        <xdr:cNvPr id="942138" name="Picture 2">
          <a:extLst>
            <a:ext uri="{FF2B5EF4-FFF2-40B4-BE49-F238E27FC236}">
              <a16:creationId xmlns:a16="http://schemas.microsoft.com/office/drawing/2014/main" id="{EA468D31-F7D0-1DF2-2845-2D0B16E03E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11150" y="50800"/>
          <a:ext cx="1724025" cy="79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6350</xdr:colOff>
      <xdr:row>1</xdr:row>
      <xdr:rowOff>6350</xdr:rowOff>
    </xdr:from>
    <xdr:to>
      <xdr:col>1</xdr:col>
      <xdr:colOff>1250950</xdr:colOff>
      <xdr:row>1</xdr:row>
      <xdr:rowOff>565665</xdr:rowOff>
    </xdr:to>
    <xdr:pic>
      <xdr:nvPicPr>
        <xdr:cNvPr id="852224" name="Picture 3">
          <a:extLst>
            <a:ext uri="{FF2B5EF4-FFF2-40B4-BE49-F238E27FC236}">
              <a16:creationId xmlns:a16="http://schemas.microsoft.com/office/drawing/2014/main" id="{FE2E0659-F098-B815-C03A-3516732FD8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23850" y="171450"/>
          <a:ext cx="1244600" cy="559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177800</xdr:colOff>
      <xdr:row>1</xdr:row>
      <xdr:rowOff>6350</xdr:rowOff>
    </xdr:from>
    <xdr:to>
      <xdr:col>6</xdr:col>
      <xdr:colOff>733234</xdr:colOff>
      <xdr:row>1</xdr:row>
      <xdr:rowOff>152400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4C154668-6DB1-4DAC-5D00-603C354B1128}"/>
            </a:ext>
          </a:extLst>
        </xdr:cNvPr>
        <xdr:cNvSpPr txBox="1"/>
      </xdr:nvSpPr>
      <xdr:spPr>
        <a:xfrm>
          <a:off x="7181850" y="171450"/>
          <a:ext cx="555434" cy="1460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9979</xdr:colOff>
      <xdr:row>0</xdr:row>
      <xdr:rowOff>63501</xdr:rowOff>
    </xdr:from>
    <xdr:to>
      <xdr:col>2</xdr:col>
      <xdr:colOff>85689</xdr:colOff>
      <xdr:row>2</xdr:row>
      <xdr:rowOff>25400</xdr:rowOff>
    </xdr:to>
    <xdr:pic>
      <xdr:nvPicPr>
        <xdr:cNvPr id="2" name="Picture 3">
          <a:extLst>
            <a:ext uri="{FF2B5EF4-FFF2-40B4-BE49-F238E27FC236}">
              <a16:creationId xmlns:a16="http://schemas.microsoft.com/office/drawing/2014/main" id="{77149381-627A-451E-B03C-D439CDD5D1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276679" y="63501"/>
          <a:ext cx="1339360" cy="584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422494</xdr:colOff>
      <xdr:row>1</xdr:row>
      <xdr:rowOff>12700</xdr:rowOff>
    </xdr:from>
    <xdr:to>
      <xdr:col>7</xdr:col>
      <xdr:colOff>1133284</xdr:colOff>
      <xdr:row>1</xdr:row>
      <xdr:rowOff>177800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DE0422F6-18BA-4D62-95DF-739B83E32CFD}"/>
            </a:ext>
          </a:extLst>
        </xdr:cNvPr>
        <xdr:cNvSpPr txBox="1"/>
      </xdr:nvSpPr>
      <xdr:spPr>
        <a:xfrm>
          <a:off x="20228144" y="184150"/>
          <a:ext cx="710790" cy="1651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260350</xdr:colOff>
      <xdr:row>0</xdr:row>
      <xdr:rowOff>117475</xdr:rowOff>
    </xdr:from>
    <xdr:to>
      <xdr:col>1</xdr:col>
      <xdr:colOff>1159387</xdr:colOff>
      <xdr:row>0</xdr:row>
      <xdr:rowOff>660400</xdr:rowOff>
    </xdr:to>
    <xdr:pic>
      <xdr:nvPicPr>
        <xdr:cNvPr id="853248" name="Picture 2">
          <a:extLst>
            <a:ext uri="{FF2B5EF4-FFF2-40B4-BE49-F238E27FC236}">
              <a16:creationId xmlns:a16="http://schemas.microsoft.com/office/drawing/2014/main" id="{8AA2214E-76D5-7507-9A46-9D720CC4FF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260350" y="117475"/>
          <a:ext cx="1260987"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263744</xdr:colOff>
      <xdr:row>0</xdr:row>
      <xdr:rowOff>152400</xdr:rowOff>
    </xdr:from>
    <xdr:to>
      <xdr:col>7</xdr:col>
      <xdr:colOff>914101</xdr:colOff>
      <xdr:row>0</xdr:row>
      <xdr:rowOff>330200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82E81DD1-698E-40DC-70B6-72F26BFA8A7A}"/>
            </a:ext>
          </a:extLst>
        </xdr:cNvPr>
        <xdr:cNvSpPr txBox="1"/>
      </xdr:nvSpPr>
      <xdr:spPr>
        <a:xfrm>
          <a:off x="8448894" y="152400"/>
          <a:ext cx="650357" cy="1778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295275</xdr:colOff>
      <xdr:row>1</xdr:row>
      <xdr:rowOff>92076</xdr:rowOff>
    </xdr:from>
    <xdr:to>
      <xdr:col>1</xdr:col>
      <xdr:colOff>1155700</xdr:colOff>
      <xdr:row>2</xdr:row>
      <xdr:rowOff>29864</xdr:rowOff>
    </xdr:to>
    <xdr:pic>
      <xdr:nvPicPr>
        <xdr:cNvPr id="854272" name="Picture 2">
          <a:extLst>
            <a:ext uri="{FF2B5EF4-FFF2-40B4-BE49-F238E27FC236}">
              <a16:creationId xmlns:a16="http://schemas.microsoft.com/office/drawing/2014/main" id="{D6DB5202-EE08-85EE-D4CD-069384D676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295275" y="257176"/>
          <a:ext cx="1177925" cy="572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37353</xdr:colOff>
      <xdr:row>0</xdr:row>
      <xdr:rowOff>152399</xdr:rowOff>
    </xdr:from>
    <xdr:to>
      <xdr:col>7</xdr:col>
      <xdr:colOff>1121</xdr:colOff>
      <xdr:row>1</xdr:row>
      <xdr:rowOff>156882</xdr:rowOff>
    </xdr:to>
    <xdr:sp macro="" textlink="">
      <xdr:nvSpPr>
        <xdr:cNvPr id="3" name="TextBox 2">
          <a:hlinkClick xmlns:r="http://schemas.openxmlformats.org/officeDocument/2006/relationships" r:id="rId2"/>
          <a:extLst>
            <a:ext uri="{FF2B5EF4-FFF2-40B4-BE49-F238E27FC236}">
              <a16:creationId xmlns:a16="http://schemas.microsoft.com/office/drawing/2014/main" id="{4655DC95-D38D-4EC1-05C4-29E4E02AB7D6}"/>
            </a:ext>
          </a:extLst>
        </xdr:cNvPr>
        <xdr:cNvSpPr txBox="1"/>
      </xdr:nvSpPr>
      <xdr:spPr>
        <a:xfrm>
          <a:off x="8912412" y="152399"/>
          <a:ext cx="591297" cy="16883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276225</xdr:colOff>
      <xdr:row>18</xdr:row>
      <xdr:rowOff>9525</xdr:rowOff>
    </xdr:to>
    <xdr:pic>
      <xdr:nvPicPr>
        <xdr:cNvPr id="946234" name="Picture 2">
          <a:extLst>
            <a:ext uri="{FF2B5EF4-FFF2-40B4-BE49-F238E27FC236}">
              <a16:creationId xmlns:a16="http://schemas.microsoft.com/office/drawing/2014/main" id="{4058F5EE-E032-917E-B330-F5BC71085A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161925"/>
          <a:ext cx="3819525"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317499</xdr:colOff>
      <xdr:row>1</xdr:row>
      <xdr:rowOff>146050</xdr:rowOff>
    </xdr:from>
    <xdr:to>
      <xdr:col>1</xdr:col>
      <xdr:colOff>1244202</xdr:colOff>
      <xdr:row>1</xdr:row>
      <xdr:rowOff>704850</xdr:rowOff>
    </xdr:to>
    <xdr:pic>
      <xdr:nvPicPr>
        <xdr:cNvPr id="855296" name="Picture 2">
          <a:extLst>
            <a:ext uri="{FF2B5EF4-FFF2-40B4-BE49-F238E27FC236}">
              <a16:creationId xmlns:a16="http://schemas.microsoft.com/office/drawing/2014/main" id="{2AE791D1-CF45-6534-96DA-94FF1EF21C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17499" y="311150"/>
          <a:ext cx="1244203"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120649</xdr:colOff>
      <xdr:row>0</xdr:row>
      <xdr:rowOff>158750</xdr:rowOff>
    </xdr:from>
    <xdr:to>
      <xdr:col>7</xdr:col>
      <xdr:colOff>693270</xdr:colOff>
      <xdr:row>1</xdr:row>
      <xdr:rowOff>150532</xdr:rowOff>
    </xdr:to>
    <xdr:sp macro="" textlink="">
      <xdr:nvSpPr>
        <xdr:cNvPr id="3" name="TextBox 2">
          <a:hlinkClick xmlns:r="http://schemas.openxmlformats.org/officeDocument/2006/relationships" r:id="rId2"/>
          <a:extLst>
            <a:ext uri="{FF2B5EF4-FFF2-40B4-BE49-F238E27FC236}">
              <a16:creationId xmlns:a16="http://schemas.microsoft.com/office/drawing/2014/main" id="{739387B7-8ACE-88AD-ECA7-524F1A27578C}"/>
            </a:ext>
          </a:extLst>
        </xdr:cNvPr>
        <xdr:cNvSpPr txBox="1"/>
      </xdr:nvSpPr>
      <xdr:spPr>
        <a:xfrm>
          <a:off x="8743949" y="158750"/>
          <a:ext cx="572621" cy="15688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15875</xdr:colOff>
      <xdr:row>1</xdr:row>
      <xdr:rowOff>6350</xdr:rowOff>
    </xdr:from>
    <xdr:to>
      <xdr:col>1</xdr:col>
      <xdr:colOff>1270000</xdr:colOff>
      <xdr:row>1</xdr:row>
      <xdr:rowOff>594491</xdr:rowOff>
    </xdr:to>
    <xdr:pic>
      <xdr:nvPicPr>
        <xdr:cNvPr id="856320" name="Picture 3">
          <a:extLst>
            <a:ext uri="{FF2B5EF4-FFF2-40B4-BE49-F238E27FC236}">
              <a16:creationId xmlns:a16="http://schemas.microsoft.com/office/drawing/2014/main" id="{D5F8F2C0-15AA-1804-700D-028A225216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171450"/>
          <a:ext cx="1254125" cy="588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196850</xdr:colOff>
      <xdr:row>0</xdr:row>
      <xdr:rowOff>158750</xdr:rowOff>
    </xdr:from>
    <xdr:to>
      <xdr:col>6</xdr:col>
      <xdr:colOff>660400</xdr:colOff>
      <xdr:row>1</xdr:row>
      <xdr:rowOff>146050</xdr:rowOff>
    </xdr:to>
    <xdr:sp macro="" textlink="">
      <xdr:nvSpPr>
        <xdr:cNvPr id="2" name="TextBox 1">
          <a:hlinkClick xmlns:r="http://schemas.openxmlformats.org/officeDocument/2006/relationships" r:id="rId2"/>
          <a:extLst>
            <a:ext uri="{FF2B5EF4-FFF2-40B4-BE49-F238E27FC236}">
              <a16:creationId xmlns:a16="http://schemas.microsoft.com/office/drawing/2014/main" id="{6A5CD904-1D49-BCA7-EFF5-93A8E407695D}"/>
            </a:ext>
            <a:ext uri="{147F2762-F138-4A5C-976F-8EAC2B608ADB}">
              <a16:predDERef xmlns:a16="http://schemas.microsoft.com/office/drawing/2014/main" pred="{D5F8F2C0-15AA-1804-700D-028A225216FB}"/>
            </a:ext>
          </a:extLst>
        </xdr:cNvPr>
        <xdr:cNvSpPr txBox="1"/>
      </xdr:nvSpPr>
      <xdr:spPr>
        <a:xfrm>
          <a:off x="11049000" y="158750"/>
          <a:ext cx="463550" cy="152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57151</xdr:colOff>
      <xdr:row>1</xdr:row>
      <xdr:rowOff>6350</xdr:rowOff>
    </xdr:from>
    <xdr:to>
      <xdr:col>1</xdr:col>
      <xdr:colOff>1233735</xdr:colOff>
      <xdr:row>1</xdr:row>
      <xdr:rowOff>571500</xdr:rowOff>
    </xdr:to>
    <xdr:pic>
      <xdr:nvPicPr>
        <xdr:cNvPr id="857344" name="Picture 2">
          <a:extLst>
            <a:ext uri="{FF2B5EF4-FFF2-40B4-BE49-F238E27FC236}">
              <a16:creationId xmlns:a16="http://schemas.microsoft.com/office/drawing/2014/main" id="{B075DA6D-15D8-3FA8-67AF-215DF532CF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74651" y="171450"/>
          <a:ext cx="1176584" cy="56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133350</xdr:colOff>
      <xdr:row>0</xdr:row>
      <xdr:rowOff>158750</xdr:rowOff>
    </xdr:from>
    <xdr:to>
      <xdr:col>6</xdr:col>
      <xdr:colOff>685800</xdr:colOff>
      <xdr:row>1</xdr:row>
      <xdr:rowOff>157841</xdr:rowOff>
    </xdr:to>
    <xdr:sp macro="" textlink="">
      <xdr:nvSpPr>
        <xdr:cNvPr id="3" name="TextBox 2">
          <a:hlinkClick xmlns:r="http://schemas.openxmlformats.org/officeDocument/2006/relationships" r:id="rId2"/>
          <a:extLst>
            <a:ext uri="{FF2B5EF4-FFF2-40B4-BE49-F238E27FC236}">
              <a16:creationId xmlns:a16="http://schemas.microsoft.com/office/drawing/2014/main" id="{B442A9C4-14A9-8C7D-4E12-08250AECE87B}"/>
            </a:ext>
          </a:extLst>
        </xdr:cNvPr>
        <xdr:cNvSpPr txBox="1"/>
      </xdr:nvSpPr>
      <xdr:spPr>
        <a:xfrm>
          <a:off x="9137650" y="158750"/>
          <a:ext cx="552450" cy="16419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73025</xdr:colOff>
      <xdr:row>0</xdr:row>
      <xdr:rowOff>123825</xdr:rowOff>
    </xdr:from>
    <xdr:to>
      <xdr:col>1</xdr:col>
      <xdr:colOff>1314450</xdr:colOff>
      <xdr:row>2</xdr:row>
      <xdr:rowOff>102658</xdr:rowOff>
    </xdr:to>
    <xdr:pic>
      <xdr:nvPicPr>
        <xdr:cNvPr id="3" name="Picture 3">
          <a:extLst>
            <a:ext uri="{FF2B5EF4-FFF2-40B4-BE49-F238E27FC236}">
              <a16:creationId xmlns:a16="http://schemas.microsoft.com/office/drawing/2014/main" id="{A62493A9-533F-F678-7610-6BEC0F26CD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90525" y="123825"/>
          <a:ext cx="1241425" cy="575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234950</xdr:colOff>
      <xdr:row>0</xdr:row>
      <xdr:rowOff>146050</xdr:rowOff>
    </xdr:from>
    <xdr:to>
      <xdr:col>7</xdr:col>
      <xdr:colOff>658463</xdr:colOff>
      <xdr:row>1</xdr:row>
      <xdr:rowOff>140821</xdr:rowOff>
    </xdr:to>
    <xdr:sp macro="" textlink="">
      <xdr:nvSpPr>
        <xdr:cNvPr id="2" name="TextBox 1">
          <a:hlinkClick xmlns:r="http://schemas.openxmlformats.org/officeDocument/2006/relationships" r:id="rId2"/>
          <a:extLst>
            <a:ext uri="{FF2B5EF4-FFF2-40B4-BE49-F238E27FC236}">
              <a16:creationId xmlns:a16="http://schemas.microsoft.com/office/drawing/2014/main" id="{D3D0E383-60DD-12FB-573E-BA7992E806A5}"/>
            </a:ext>
          </a:extLst>
        </xdr:cNvPr>
        <xdr:cNvSpPr txBox="1"/>
      </xdr:nvSpPr>
      <xdr:spPr>
        <a:xfrm>
          <a:off x="11099800" y="146050"/>
          <a:ext cx="423513" cy="15987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xdr:col>
      <xdr:colOff>19051</xdr:colOff>
      <xdr:row>2</xdr:row>
      <xdr:rowOff>60073</xdr:rowOff>
    </xdr:to>
    <xdr:pic>
      <xdr:nvPicPr>
        <xdr:cNvPr id="859392" name="Picture 2">
          <a:extLst>
            <a:ext uri="{FF2B5EF4-FFF2-40B4-BE49-F238E27FC236}">
              <a16:creationId xmlns:a16="http://schemas.microsoft.com/office/drawing/2014/main" id="{C3A118D7-A738-D617-031C-695853C8A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17501" y="165100"/>
          <a:ext cx="1314450" cy="593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127000</xdr:colOff>
      <xdr:row>0</xdr:row>
      <xdr:rowOff>152400</xdr:rowOff>
    </xdr:from>
    <xdr:to>
      <xdr:col>7</xdr:col>
      <xdr:colOff>620126</xdr:colOff>
      <xdr:row>1</xdr:row>
      <xdr:rowOff>128121</xdr:rowOff>
    </xdr:to>
    <xdr:sp macro="" textlink="">
      <xdr:nvSpPr>
        <xdr:cNvPr id="3" name="TextBox 2">
          <a:hlinkClick xmlns:r="http://schemas.openxmlformats.org/officeDocument/2006/relationships" r:id="rId2"/>
          <a:extLst>
            <a:ext uri="{FF2B5EF4-FFF2-40B4-BE49-F238E27FC236}">
              <a16:creationId xmlns:a16="http://schemas.microsoft.com/office/drawing/2014/main" id="{7F51EC0B-1434-69BC-6BB8-35AC4BC531AB}"/>
            </a:ext>
          </a:extLst>
        </xdr:cNvPr>
        <xdr:cNvSpPr txBox="1"/>
      </xdr:nvSpPr>
      <xdr:spPr>
        <a:xfrm>
          <a:off x="7613650" y="152400"/>
          <a:ext cx="493126" cy="14082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1497965</xdr:colOff>
      <xdr:row>2</xdr:row>
      <xdr:rowOff>82409</xdr:rowOff>
    </xdr:from>
    <xdr:to>
      <xdr:col>3</xdr:col>
      <xdr:colOff>1497399</xdr:colOff>
      <xdr:row>4</xdr:row>
      <xdr:rowOff>1024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998F974-F1C7-E8D9-D60B-2A0E65941B99}"/>
            </a:ext>
          </a:extLst>
        </xdr:cNvPr>
        <xdr:cNvSpPr txBox="1"/>
      </xdr:nvSpPr>
      <xdr:spPr>
        <a:xfrm flipH="1">
          <a:off x="7772400" y="376414"/>
          <a:ext cx="1108074" cy="28398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7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809625</xdr:colOff>
      <xdr:row>2</xdr:row>
      <xdr:rowOff>0</xdr:rowOff>
    </xdr:to>
    <xdr:pic>
      <xdr:nvPicPr>
        <xdr:cNvPr id="835841" name="Picture 2">
          <a:extLst>
            <a:ext uri="{FF2B5EF4-FFF2-40B4-BE49-F238E27FC236}">
              <a16:creationId xmlns:a16="http://schemas.microsoft.com/office/drawing/2014/main" id="{9B5F1157-F8DD-397C-5B60-9A48B63025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161925"/>
          <a:ext cx="8096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1320800</xdr:colOff>
      <xdr:row>1</xdr:row>
      <xdr:rowOff>590145</xdr:rowOff>
    </xdr:to>
    <xdr:pic>
      <xdr:nvPicPr>
        <xdr:cNvPr id="860416" name="Picture 2">
          <a:extLst>
            <a:ext uri="{FF2B5EF4-FFF2-40B4-BE49-F238E27FC236}">
              <a16:creationId xmlns:a16="http://schemas.microsoft.com/office/drawing/2014/main" id="{B56AD06E-01F9-C1E1-74AC-A91F29626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17500" y="165100"/>
          <a:ext cx="1320800" cy="590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158749</xdr:colOff>
      <xdr:row>0</xdr:row>
      <xdr:rowOff>152400</xdr:rowOff>
    </xdr:from>
    <xdr:to>
      <xdr:col>4</xdr:col>
      <xdr:colOff>582034</xdr:colOff>
      <xdr:row>1</xdr:row>
      <xdr:rowOff>134471</xdr:rowOff>
    </xdr:to>
    <xdr:sp macro="" textlink="">
      <xdr:nvSpPr>
        <xdr:cNvPr id="3" name="TextBox 2">
          <a:hlinkClick xmlns:r="http://schemas.openxmlformats.org/officeDocument/2006/relationships" r:id="rId2"/>
          <a:extLst>
            <a:ext uri="{FF2B5EF4-FFF2-40B4-BE49-F238E27FC236}">
              <a16:creationId xmlns:a16="http://schemas.microsoft.com/office/drawing/2014/main" id="{38BE38A0-DE76-ABC5-868C-19AD6C7E8A5A}"/>
            </a:ext>
          </a:extLst>
        </xdr:cNvPr>
        <xdr:cNvSpPr txBox="1"/>
      </xdr:nvSpPr>
      <xdr:spPr>
        <a:xfrm>
          <a:off x="10090149" y="152400"/>
          <a:ext cx="423285" cy="14717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511175</xdr:colOff>
      <xdr:row>2</xdr:row>
      <xdr:rowOff>111125</xdr:rowOff>
    </xdr:from>
    <xdr:to>
      <xdr:col>7</xdr:col>
      <xdr:colOff>238125</xdr:colOff>
      <xdr:row>18</xdr:row>
      <xdr:rowOff>9525</xdr:rowOff>
    </xdr:to>
    <xdr:pic>
      <xdr:nvPicPr>
        <xdr:cNvPr id="2" name="Picture 2">
          <a:extLst>
            <a:ext uri="{FF2B5EF4-FFF2-40B4-BE49-F238E27FC236}">
              <a16:creationId xmlns:a16="http://schemas.microsoft.com/office/drawing/2014/main" id="{470DA92B-FAFD-E151-7768-8D1C58797F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175" y="428625"/>
          <a:ext cx="3683000"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76201</xdr:colOff>
      <xdr:row>1</xdr:row>
      <xdr:rowOff>0</xdr:rowOff>
    </xdr:from>
    <xdr:to>
      <xdr:col>1</xdr:col>
      <xdr:colOff>1295401</xdr:colOff>
      <xdr:row>2</xdr:row>
      <xdr:rowOff>72234</xdr:rowOff>
    </xdr:to>
    <xdr:pic>
      <xdr:nvPicPr>
        <xdr:cNvPr id="861441" name="Picture 3">
          <a:extLst>
            <a:ext uri="{FF2B5EF4-FFF2-40B4-BE49-F238E27FC236}">
              <a16:creationId xmlns:a16="http://schemas.microsoft.com/office/drawing/2014/main" id="{BA5482CC-2D7D-3AEE-B07A-86ADE5D7A4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93701" y="165100"/>
          <a:ext cx="1219200" cy="631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133350</xdr:colOff>
      <xdr:row>0</xdr:row>
      <xdr:rowOff>133350</xdr:rowOff>
    </xdr:from>
    <xdr:to>
      <xdr:col>7</xdr:col>
      <xdr:colOff>706181</xdr:colOff>
      <xdr:row>1</xdr:row>
      <xdr:rowOff>134471</xdr:rowOff>
    </xdr:to>
    <xdr:sp macro="" textlink="">
      <xdr:nvSpPr>
        <xdr:cNvPr id="2" name="TextBox 1">
          <a:hlinkClick xmlns:r="http://schemas.openxmlformats.org/officeDocument/2006/relationships" r:id="rId2"/>
          <a:extLst>
            <a:ext uri="{FF2B5EF4-FFF2-40B4-BE49-F238E27FC236}">
              <a16:creationId xmlns:a16="http://schemas.microsoft.com/office/drawing/2014/main" id="{3F5E2E9A-3478-2606-121C-1FB48B03906E}"/>
            </a:ext>
          </a:extLst>
        </xdr:cNvPr>
        <xdr:cNvSpPr txBox="1"/>
      </xdr:nvSpPr>
      <xdr:spPr>
        <a:xfrm>
          <a:off x="9232900" y="133350"/>
          <a:ext cx="572831" cy="16622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57150</xdr:colOff>
      <xdr:row>1</xdr:row>
      <xdr:rowOff>50800</xdr:rowOff>
    </xdr:from>
    <xdr:to>
      <xdr:col>1</xdr:col>
      <xdr:colOff>1302626</xdr:colOff>
      <xdr:row>2</xdr:row>
      <xdr:rowOff>19050</xdr:rowOff>
    </xdr:to>
    <xdr:pic>
      <xdr:nvPicPr>
        <xdr:cNvPr id="862464" name="Picture 2">
          <a:extLst>
            <a:ext uri="{FF2B5EF4-FFF2-40B4-BE49-F238E27FC236}">
              <a16:creationId xmlns:a16="http://schemas.microsoft.com/office/drawing/2014/main" id="{A421B374-66BF-4286-D0C4-C57378EAD8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74650" y="215900"/>
          <a:ext cx="1245476"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120649</xdr:colOff>
      <xdr:row>0</xdr:row>
      <xdr:rowOff>152400</xdr:rowOff>
    </xdr:from>
    <xdr:to>
      <xdr:col>7</xdr:col>
      <xdr:colOff>705698</xdr:colOff>
      <xdr:row>1</xdr:row>
      <xdr:rowOff>134471</xdr:rowOff>
    </xdr:to>
    <xdr:sp macro="" textlink="">
      <xdr:nvSpPr>
        <xdr:cNvPr id="2" name="TextBox 1">
          <a:hlinkClick xmlns:r="http://schemas.openxmlformats.org/officeDocument/2006/relationships" r:id="rId2"/>
          <a:extLst>
            <a:ext uri="{FF2B5EF4-FFF2-40B4-BE49-F238E27FC236}">
              <a16:creationId xmlns:a16="http://schemas.microsoft.com/office/drawing/2014/main" id="{DB416A5C-6719-FC0F-297C-51BDBE370A0D}"/>
            </a:ext>
          </a:extLst>
        </xdr:cNvPr>
        <xdr:cNvSpPr txBox="1"/>
      </xdr:nvSpPr>
      <xdr:spPr>
        <a:xfrm>
          <a:off x="8858249" y="152400"/>
          <a:ext cx="585049" cy="14717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15875</xdr:colOff>
      <xdr:row>1</xdr:row>
      <xdr:rowOff>69850</xdr:rowOff>
    </xdr:from>
    <xdr:to>
      <xdr:col>1</xdr:col>
      <xdr:colOff>1295400</xdr:colOff>
      <xdr:row>2</xdr:row>
      <xdr:rowOff>31900</xdr:rowOff>
    </xdr:to>
    <xdr:pic>
      <xdr:nvPicPr>
        <xdr:cNvPr id="863488" name="Picture 2">
          <a:extLst>
            <a:ext uri="{FF2B5EF4-FFF2-40B4-BE49-F238E27FC236}">
              <a16:creationId xmlns:a16="http://schemas.microsoft.com/office/drawing/2014/main" id="{40AC1DB1-8124-383B-362E-425A00049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33375" y="234950"/>
          <a:ext cx="1279525" cy="58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120650</xdr:colOff>
      <xdr:row>0</xdr:row>
      <xdr:rowOff>158750</xdr:rowOff>
    </xdr:from>
    <xdr:to>
      <xdr:col>7</xdr:col>
      <xdr:colOff>718881</xdr:colOff>
      <xdr:row>1</xdr:row>
      <xdr:rowOff>134471</xdr:rowOff>
    </xdr:to>
    <xdr:sp macro="" textlink="">
      <xdr:nvSpPr>
        <xdr:cNvPr id="2" name="TextBox 1">
          <a:hlinkClick xmlns:r="http://schemas.openxmlformats.org/officeDocument/2006/relationships" r:id="rId2"/>
          <a:extLst>
            <a:ext uri="{FF2B5EF4-FFF2-40B4-BE49-F238E27FC236}">
              <a16:creationId xmlns:a16="http://schemas.microsoft.com/office/drawing/2014/main" id="{BF77DA07-FEC4-E24E-18DF-CFCB649AB2C2}"/>
            </a:ext>
          </a:extLst>
        </xdr:cNvPr>
        <xdr:cNvSpPr txBox="1"/>
      </xdr:nvSpPr>
      <xdr:spPr>
        <a:xfrm>
          <a:off x="8756650" y="158750"/>
          <a:ext cx="598231" cy="14082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xdr:row>
      <xdr:rowOff>114300</xdr:rowOff>
    </xdr:from>
    <xdr:to>
      <xdr:col>1</xdr:col>
      <xdr:colOff>1238250</xdr:colOff>
      <xdr:row>2</xdr:row>
      <xdr:rowOff>60365</xdr:rowOff>
    </xdr:to>
    <xdr:pic>
      <xdr:nvPicPr>
        <xdr:cNvPr id="864536" name="Picture 3">
          <a:extLst>
            <a:ext uri="{FF2B5EF4-FFF2-40B4-BE49-F238E27FC236}">
              <a16:creationId xmlns:a16="http://schemas.microsoft.com/office/drawing/2014/main" id="{3F86FC58-3332-7ABA-9843-F7E753A28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17500" y="279400"/>
          <a:ext cx="1238250" cy="574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149786</xdr:colOff>
      <xdr:row>0</xdr:row>
      <xdr:rowOff>139700</xdr:rowOff>
    </xdr:from>
    <xdr:to>
      <xdr:col>7</xdr:col>
      <xdr:colOff>680501</xdr:colOff>
      <xdr:row>1</xdr:row>
      <xdr:rowOff>153521</xdr:rowOff>
    </xdr:to>
    <xdr:sp macro="" textlink="">
      <xdr:nvSpPr>
        <xdr:cNvPr id="4" name="TextBox 3">
          <a:hlinkClick xmlns:r="http://schemas.openxmlformats.org/officeDocument/2006/relationships" r:id="rId2"/>
          <a:extLst>
            <a:ext uri="{FF2B5EF4-FFF2-40B4-BE49-F238E27FC236}">
              <a16:creationId xmlns:a16="http://schemas.microsoft.com/office/drawing/2014/main" id="{319E1930-6E41-FEB6-591F-93AB0114FF43}"/>
            </a:ext>
          </a:extLst>
        </xdr:cNvPr>
        <xdr:cNvSpPr txBox="1"/>
      </xdr:nvSpPr>
      <xdr:spPr>
        <a:xfrm>
          <a:off x="8760386" y="139700"/>
          <a:ext cx="530715" cy="17892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38100</xdr:colOff>
      <xdr:row>1</xdr:row>
      <xdr:rowOff>66676</xdr:rowOff>
    </xdr:from>
    <xdr:to>
      <xdr:col>1</xdr:col>
      <xdr:colOff>1289050</xdr:colOff>
      <xdr:row>2</xdr:row>
      <xdr:rowOff>11936</xdr:rowOff>
    </xdr:to>
    <xdr:pic>
      <xdr:nvPicPr>
        <xdr:cNvPr id="865593" name="Picture 3">
          <a:extLst>
            <a:ext uri="{FF2B5EF4-FFF2-40B4-BE49-F238E27FC236}">
              <a16:creationId xmlns:a16="http://schemas.microsoft.com/office/drawing/2014/main" id="{B5B54DA3-48B4-9DC8-4FC8-95C7868C9E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55600" y="231776"/>
          <a:ext cx="1250950" cy="580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222251</xdr:colOff>
      <xdr:row>0</xdr:row>
      <xdr:rowOff>158750</xdr:rowOff>
    </xdr:from>
    <xdr:to>
      <xdr:col>7</xdr:col>
      <xdr:colOff>752875</xdr:colOff>
      <xdr:row>1</xdr:row>
      <xdr:rowOff>152400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FAE1E676-CDDF-FB58-8F15-3D71FF55A468}"/>
            </a:ext>
          </a:extLst>
        </xdr:cNvPr>
        <xdr:cNvSpPr txBox="1"/>
      </xdr:nvSpPr>
      <xdr:spPr>
        <a:xfrm>
          <a:off x="9906001" y="158750"/>
          <a:ext cx="530624" cy="158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44450</xdr:colOff>
      <xdr:row>1</xdr:row>
      <xdr:rowOff>44450</xdr:rowOff>
    </xdr:from>
    <xdr:to>
      <xdr:col>1</xdr:col>
      <xdr:colOff>1263650</xdr:colOff>
      <xdr:row>2</xdr:row>
      <xdr:rowOff>3214</xdr:rowOff>
    </xdr:to>
    <xdr:pic>
      <xdr:nvPicPr>
        <xdr:cNvPr id="866560" name="Picture 1">
          <a:extLst>
            <a:ext uri="{FF2B5EF4-FFF2-40B4-BE49-F238E27FC236}">
              <a16:creationId xmlns:a16="http://schemas.microsoft.com/office/drawing/2014/main" id="{E6EA7154-1B51-CEF7-C8D0-7E6BFBDE8F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61950" y="209550"/>
          <a:ext cx="1219200" cy="542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127000</xdr:colOff>
      <xdr:row>1</xdr:row>
      <xdr:rowOff>6350</xdr:rowOff>
    </xdr:from>
    <xdr:to>
      <xdr:col>7</xdr:col>
      <xdr:colOff>610334</xdr:colOff>
      <xdr:row>1</xdr:row>
      <xdr:rowOff>164418</xdr:rowOff>
    </xdr:to>
    <xdr:sp macro="" textlink="">
      <xdr:nvSpPr>
        <xdr:cNvPr id="2" name="TextBox 1">
          <a:hlinkClick xmlns:r="http://schemas.openxmlformats.org/officeDocument/2006/relationships" r:id="rId2"/>
          <a:extLst>
            <a:ext uri="{FF2B5EF4-FFF2-40B4-BE49-F238E27FC236}">
              <a16:creationId xmlns:a16="http://schemas.microsoft.com/office/drawing/2014/main" id="{92267EF4-6B46-2DAA-4227-10D17A863341}"/>
            </a:ext>
          </a:extLst>
        </xdr:cNvPr>
        <xdr:cNvSpPr txBox="1"/>
      </xdr:nvSpPr>
      <xdr:spPr>
        <a:xfrm>
          <a:off x="9467850" y="171450"/>
          <a:ext cx="483334" cy="15806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276225</xdr:colOff>
      <xdr:row>2</xdr:row>
      <xdr:rowOff>9525</xdr:rowOff>
    </xdr:from>
    <xdr:to>
      <xdr:col>6</xdr:col>
      <xdr:colOff>276225</xdr:colOff>
      <xdr:row>17</xdr:row>
      <xdr:rowOff>9525</xdr:rowOff>
    </xdr:to>
    <xdr:pic>
      <xdr:nvPicPr>
        <xdr:cNvPr id="948282" name="Picture 1">
          <a:extLst>
            <a:ext uri="{FF2B5EF4-FFF2-40B4-BE49-F238E27FC236}">
              <a16:creationId xmlns:a16="http://schemas.microsoft.com/office/drawing/2014/main" id="{640043A5-7DD7-A637-B3F7-4720845A60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333375"/>
          <a:ext cx="3543300"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6</xdr:col>
      <xdr:colOff>1552</xdr:colOff>
      <xdr:row>2</xdr:row>
      <xdr:rowOff>76694</xdr:rowOff>
    </xdr:from>
    <xdr:to>
      <xdr:col>6</xdr:col>
      <xdr:colOff>6468</xdr:colOff>
      <xdr:row>3</xdr:row>
      <xdr:rowOff>80500</xdr:rowOff>
    </xdr:to>
    <xdr:sp macro="" textlink="">
      <xdr:nvSpPr>
        <xdr:cNvPr id="3" name="TextBox 2">
          <a:hlinkClick xmlns:r="http://schemas.openxmlformats.org/officeDocument/2006/relationships" r:id="rId1"/>
          <a:extLst>
            <a:ext uri="{FF2B5EF4-FFF2-40B4-BE49-F238E27FC236}">
              <a16:creationId xmlns:a16="http://schemas.microsoft.com/office/drawing/2014/main" id="{8B5D1A86-E501-2D4C-F6A1-AB97400B9CFD}"/>
            </a:ext>
          </a:extLst>
        </xdr:cNvPr>
        <xdr:cNvSpPr txBox="1"/>
      </xdr:nvSpPr>
      <xdr:spPr>
        <a:xfrm>
          <a:off x="10841002" y="379589"/>
          <a:ext cx="620950" cy="1666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857250</xdr:colOff>
      <xdr:row>2</xdr:row>
      <xdr:rowOff>76200</xdr:rowOff>
    </xdr:to>
    <xdr:pic>
      <xdr:nvPicPr>
        <xdr:cNvPr id="867585" name="Picture 1">
          <a:extLst>
            <a:ext uri="{FF2B5EF4-FFF2-40B4-BE49-F238E27FC236}">
              <a16:creationId xmlns:a16="http://schemas.microsoft.com/office/drawing/2014/main" id="{3C2950FF-EF04-1372-A192-8BF17A634F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161925"/>
          <a:ext cx="8572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1497965</xdr:colOff>
      <xdr:row>2</xdr:row>
      <xdr:rowOff>9384</xdr:rowOff>
    </xdr:from>
    <xdr:to>
      <xdr:col>3</xdr:col>
      <xdr:colOff>1497399</xdr:colOff>
      <xdr:row>4</xdr:row>
      <xdr:rowOff>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B6A90D1-7B93-0E1E-F192-0BF5C4E9E46D}"/>
            </a:ext>
          </a:extLst>
        </xdr:cNvPr>
        <xdr:cNvSpPr txBox="1"/>
      </xdr:nvSpPr>
      <xdr:spPr>
        <a:xfrm flipH="1">
          <a:off x="7772400" y="376414"/>
          <a:ext cx="1108074" cy="28398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7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809625</xdr:colOff>
      <xdr:row>2</xdr:row>
      <xdr:rowOff>9525</xdr:rowOff>
    </xdr:to>
    <xdr:pic>
      <xdr:nvPicPr>
        <xdr:cNvPr id="836865" name="Picture 2">
          <a:extLst>
            <a:ext uri="{FF2B5EF4-FFF2-40B4-BE49-F238E27FC236}">
              <a16:creationId xmlns:a16="http://schemas.microsoft.com/office/drawing/2014/main" id="{CE8C7F87-EC46-BEF3-3BC1-A24ADEB6DC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161925"/>
          <a:ext cx="8096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9</xdr:col>
      <xdr:colOff>685</xdr:colOff>
      <xdr:row>2</xdr:row>
      <xdr:rowOff>84998</xdr:rowOff>
    </xdr:from>
    <xdr:to>
      <xdr:col>9</xdr:col>
      <xdr:colOff>685</xdr:colOff>
      <xdr:row>4</xdr:row>
      <xdr:rowOff>90665</xdr:rowOff>
    </xdr:to>
    <xdr:sp macro="" textlink="">
      <xdr:nvSpPr>
        <xdr:cNvPr id="2" name="TextBox 2">
          <a:hlinkClick xmlns:r="http://schemas.openxmlformats.org/officeDocument/2006/relationships" r:id="rId1"/>
          <a:extLst>
            <a:ext uri="{FF2B5EF4-FFF2-40B4-BE49-F238E27FC236}">
              <a16:creationId xmlns:a16="http://schemas.microsoft.com/office/drawing/2014/main" id="{54B15CF0-1EF5-84A0-D929-93FBFC732909}"/>
            </a:ext>
          </a:extLst>
        </xdr:cNvPr>
        <xdr:cNvSpPr txBox="1"/>
      </xdr:nvSpPr>
      <xdr:spPr>
        <a:xfrm>
          <a:off x="10600353" y="1070518"/>
          <a:ext cx="417716" cy="17619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6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847725</xdr:colOff>
      <xdr:row>2</xdr:row>
      <xdr:rowOff>0</xdr:rowOff>
    </xdr:to>
    <xdr:pic>
      <xdr:nvPicPr>
        <xdr:cNvPr id="977537" name="Picture 1">
          <a:extLst>
            <a:ext uri="{FF2B5EF4-FFF2-40B4-BE49-F238E27FC236}">
              <a16:creationId xmlns:a16="http://schemas.microsoft.com/office/drawing/2014/main" id="{B4848B0F-9803-30C3-BE05-21CC9E3422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161925"/>
          <a:ext cx="8477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49</xdr:row>
      <xdr:rowOff>9525</xdr:rowOff>
    </xdr:from>
    <xdr:to>
      <xdr:col>3</xdr:col>
      <xdr:colOff>400050</xdr:colOff>
      <xdr:row>63</xdr:row>
      <xdr:rowOff>123825</xdr:rowOff>
    </xdr:to>
    <xdr:pic>
      <xdr:nvPicPr>
        <xdr:cNvPr id="977538" name="Picture 3">
          <a:extLst>
            <a:ext uri="{FF2B5EF4-FFF2-40B4-BE49-F238E27FC236}">
              <a16:creationId xmlns:a16="http://schemas.microsoft.com/office/drawing/2014/main" id="{61345ED3-D678-2465-EA59-A3B34DE42E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1210925"/>
          <a:ext cx="44672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67</xdr:row>
      <xdr:rowOff>9525</xdr:rowOff>
    </xdr:from>
    <xdr:to>
      <xdr:col>3</xdr:col>
      <xdr:colOff>400050</xdr:colOff>
      <xdr:row>88</xdr:row>
      <xdr:rowOff>9525</xdr:rowOff>
    </xdr:to>
    <xdr:pic>
      <xdr:nvPicPr>
        <xdr:cNvPr id="977539" name="Picture 4">
          <a:extLst>
            <a:ext uri="{FF2B5EF4-FFF2-40B4-BE49-F238E27FC236}">
              <a16:creationId xmlns:a16="http://schemas.microsoft.com/office/drawing/2014/main" id="{D08B05A4-EF57-DBE3-4DAC-A2D38F7EEC0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850" y="14125575"/>
          <a:ext cx="4467225"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49</xdr:row>
      <xdr:rowOff>9525</xdr:rowOff>
    </xdr:from>
    <xdr:to>
      <xdr:col>11</xdr:col>
      <xdr:colOff>123825</xdr:colOff>
      <xdr:row>73</xdr:row>
      <xdr:rowOff>9525</xdr:rowOff>
    </xdr:to>
    <xdr:pic>
      <xdr:nvPicPr>
        <xdr:cNvPr id="977540" name="Picture 5">
          <a:extLst>
            <a:ext uri="{FF2B5EF4-FFF2-40B4-BE49-F238E27FC236}">
              <a16:creationId xmlns:a16="http://schemas.microsoft.com/office/drawing/2014/main" id="{E9F26091-CC2F-FA98-483E-964F20B2E60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72150" y="11210925"/>
          <a:ext cx="4591050"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92</xdr:row>
      <xdr:rowOff>9525</xdr:rowOff>
    </xdr:from>
    <xdr:to>
      <xdr:col>3</xdr:col>
      <xdr:colOff>400050</xdr:colOff>
      <xdr:row>115</xdr:row>
      <xdr:rowOff>123825</xdr:rowOff>
    </xdr:to>
    <xdr:pic>
      <xdr:nvPicPr>
        <xdr:cNvPr id="977541" name="Picture 6">
          <a:extLst>
            <a:ext uri="{FF2B5EF4-FFF2-40B4-BE49-F238E27FC236}">
              <a16:creationId xmlns:a16="http://schemas.microsoft.com/office/drawing/2014/main" id="{DAA5D930-3F7A-3770-3D93-450D4B63D1A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6225" y="18173700"/>
          <a:ext cx="4514850" cy="383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119</xdr:row>
      <xdr:rowOff>9525</xdr:rowOff>
    </xdr:from>
    <xdr:to>
      <xdr:col>3</xdr:col>
      <xdr:colOff>400050</xdr:colOff>
      <xdr:row>142</xdr:row>
      <xdr:rowOff>9525</xdr:rowOff>
    </xdr:to>
    <xdr:pic>
      <xdr:nvPicPr>
        <xdr:cNvPr id="977542" name="Picture 7">
          <a:extLst>
            <a:ext uri="{FF2B5EF4-FFF2-40B4-BE49-F238E27FC236}">
              <a16:creationId xmlns:a16="http://schemas.microsoft.com/office/drawing/2014/main" id="{89E85072-675D-B965-24CA-ACB95D5CA9D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6225" y="22545675"/>
          <a:ext cx="4514850" cy="371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76</xdr:row>
      <xdr:rowOff>0</xdr:rowOff>
    </xdr:from>
    <xdr:to>
      <xdr:col>11</xdr:col>
      <xdr:colOff>123825</xdr:colOff>
      <xdr:row>98</xdr:row>
      <xdr:rowOff>123825</xdr:rowOff>
    </xdr:to>
    <xdr:pic>
      <xdr:nvPicPr>
        <xdr:cNvPr id="977543" name="Picture 8">
          <a:extLst>
            <a:ext uri="{FF2B5EF4-FFF2-40B4-BE49-F238E27FC236}">
              <a16:creationId xmlns:a16="http://schemas.microsoft.com/office/drawing/2014/main" id="{9CCD5B12-8C2B-8C2A-AA8F-D847943872D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76925" y="15573375"/>
          <a:ext cx="4486275" cy="3686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304800</xdr:colOff>
      <xdr:row>49</xdr:row>
      <xdr:rowOff>9525</xdr:rowOff>
    </xdr:from>
    <xdr:to>
      <xdr:col>19</xdr:col>
      <xdr:colOff>295275</xdr:colOff>
      <xdr:row>73</xdr:row>
      <xdr:rowOff>9525</xdr:rowOff>
    </xdr:to>
    <xdr:pic>
      <xdr:nvPicPr>
        <xdr:cNvPr id="977544" name="Picture 10">
          <a:extLst>
            <a:ext uri="{FF2B5EF4-FFF2-40B4-BE49-F238E27FC236}">
              <a16:creationId xmlns:a16="http://schemas.microsoft.com/office/drawing/2014/main" id="{24342ABF-ADA1-B932-DCBC-7D0320D72BF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268075" y="11210925"/>
          <a:ext cx="4476750" cy="388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73</xdr:row>
      <xdr:rowOff>0</xdr:rowOff>
    </xdr:from>
    <xdr:to>
      <xdr:col>19</xdr:col>
      <xdr:colOff>295275</xdr:colOff>
      <xdr:row>91</xdr:row>
      <xdr:rowOff>9525</xdr:rowOff>
    </xdr:to>
    <xdr:pic>
      <xdr:nvPicPr>
        <xdr:cNvPr id="977545" name="Picture 11">
          <a:extLst>
            <a:ext uri="{FF2B5EF4-FFF2-40B4-BE49-F238E27FC236}">
              <a16:creationId xmlns:a16="http://schemas.microsoft.com/office/drawing/2014/main" id="{E4F4AE53-1331-167B-FE32-5FEC9547D41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306175" y="15087600"/>
          <a:ext cx="4438650"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102</xdr:row>
      <xdr:rowOff>0</xdr:rowOff>
    </xdr:from>
    <xdr:to>
      <xdr:col>11</xdr:col>
      <xdr:colOff>219075</xdr:colOff>
      <xdr:row>129</xdr:row>
      <xdr:rowOff>0</xdr:rowOff>
    </xdr:to>
    <xdr:pic>
      <xdr:nvPicPr>
        <xdr:cNvPr id="977546" name="Picture 12">
          <a:extLst>
            <a:ext uri="{FF2B5EF4-FFF2-40B4-BE49-F238E27FC236}">
              <a16:creationId xmlns:a16="http://schemas.microsoft.com/office/drawing/2014/main" id="{A9455EEA-1D38-CCCA-2E1E-3B9C7DA8155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876925" y="19783425"/>
          <a:ext cx="4581525"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96</xdr:row>
      <xdr:rowOff>0</xdr:rowOff>
    </xdr:from>
    <xdr:to>
      <xdr:col>19</xdr:col>
      <xdr:colOff>161925</xdr:colOff>
      <xdr:row>117</xdr:row>
      <xdr:rowOff>9525</xdr:rowOff>
    </xdr:to>
    <xdr:pic>
      <xdr:nvPicPr>
        <xdr:cNvPr id="977547" name="Picture 13">
          <a:extLst>
            <a:ext uri="{FF2B5EF4-FFF2-40B4-BE49-F238E27FC236}">
              <a16:creationId xmlns:a16="http://schemas.microsoft.com/office/drawing/2014/main" id="{06649114-9F60-9AED-DAFD-917A3DC4942A}"/>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306175" y="18811875"/>
          <a:ext cx="4305300"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132</xdr:row>
      <xdr:rowOff>0</xdr:rowOff>
    </xdr:from>
    <xdr:to>
      <xdr:col>7</xdr:col>
      <xdr:colOff>0</xdr:colOff>
      <xdr:row>144</xdr:row>
      <xdr:rowOff>0</xdr:rowOff>
    </xdr:to>
    <xdr:pic>
      <xdr:nvPicPr>
        <xdr:cNvPr id="977548" name="Picture 14">
          <a:extLst>
            <a:ext uri="{FF2B5EF4-FFF2-40B4-BE49-F238E27FC236}">
              <a16:creationId xmlns:a16="http://schemas.microsoft.com/office/drawing/2014/main" id="{F25D4E85-E86E-C30D-4A85-5188B8FF9A6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876925" y="24631650"/>
          <a:ext cx="146685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685800</xdr:colOff>
      <xdr:row>132</xdr:row>
      <xdr:rowOff>85725</xdr:rowOff>
    </xdr:from>
    <xdr:to>
      <xdr:col>10</xdr:col>
      <xdr:colOff>9525</xdr:colOff>
      <xdr:row>141</xdr:row>
      <xdr:rowOff>123825</xdr:rowOff>
    </xdr:to>
    <xdr:pic>
      <xdr:nvPicPr>
        <xdr:cNvPr id="977549" name="Picture 15">
          <a:extLst>
            <a:ext uri="{FF2B5EF4-FFF2-40B4-BE49-F238E27FC236}">
              <a16:creationId xmlns:a16="http://schemas.microsoft.com/office/drawing/2014/main" id="{3F49BB63-2EE4-4EA8-C960-2667032AC97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29575" y="24717375"/>
          <a:ext cx="14478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147</xdr:row>
      <xdr:rowOff>9525</xdr:rowOff>
    </xdr:from>
    <xdr:to>
      <xdr:col>7</xdr:col>
      <xdr:colOff>76200</xdr:colOff>
      <xdr:row>156</xdr:row>
      <xdr:rowOff>9525</xdr:rowOff>
    </xdr:to>
    <xdr:pic>
      <xdr:nvPicPr>
        <xdr:cNvPr id="977550" name="Picture 16">
          <a:extLst>
            <a:ext uri="{FF2B5EF4-FFF2-40B4-BE49-F238E27FC236}">
              <a16:creationId xmlns:a16="http://schemas.microsoft.com/office/drawing/2014/main" id="{73002663-FBC7-5786-8998-9B8A78854E8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876925" y="27260550"/>
          <a:ext cx="154305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122</xdr:row>
      <xdr:rowOff>0</xdr:rowOff>
    </xdr:from>
    <xdr:to>
      <xdr:col>19</xdr:col>
      <xdr:colOff>247650</xdr:colOff>
      <xdr:row>143</xdr:row>
      <xdr:rowOff>123825</xdr:rowOff>
    </xdr:to>
    <xdr:pic>
      <xdr:nvPicPr>
        <xdr:cNvPr id="977551" name="Picture 17">
          <a:extLst>
            <a:ext uri="{FF2B5EF4-FFF2-40B4-BE49-F238E27FC236}">
              <a16:creationId xmlns:a16="http://schemas.microsoft.com/office/drawing/2014/main" id="{B9EECE41-B725-CF36-D705-E476744FD5F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306175" y="23021925"/>
          <a:ext cx="43910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114300</xdr:rowOff>
    </xdr:from>
    <xdr:to>
      <xdr:col>16</xdr:col>
      <xdr:colOff>438150</xdr:colOff>
      <xdr:row>30</xdr:row>
      <xdr:rowOff>123825</xdr:rowOff>
    </xdr:to>
    <xdr:pic>
      <xdr:nvPicPr>
        <xdr:cNvPr id="977552" name="Picture 18">
          <a:extLst>
            <a:ext uri="{FF2B5EF4-FFF2-40B4-BE49-F238E27FC236}">
              <a16:creationId xmlns:a16="http://schemas.microsoft.com/office/drawing/2014/main" id="{2BBB9132-4750-993D-AEE7-2DD53EC5C0B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201525" y="2533650"/>
          <a:ext cx="1857375"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295275</xdr:colOff>
      <xdr:row>10</xdr:row>
      <xdr:rowOff>9525</xdr:rowOff>
    </xdr:from>
    <xdr:to>
      <xdr:col>20</xdr:col>
      <xdr:colOff>276225</xdr:colOff>
      <xdr:row>20</xdr:row>
      <xdr:rowOff>76200</xdr:rowOff>
    </xdr:to>
    <xdr:pic>
      <xdr:nvPicPr>
        <xdr:cNvPr id="977553" name="Picture 19">
          <a:extLst>
            <a:ext uri="{FF2B5EF4-FFF2-40B4-BE49-F238E27FC236}">
              <a16:creationId xmlns:a16="http://schemas.microsoft.com/office/drawing/2014/main" id="{62C4ADE0-D014-0425-CAAF-0324F5C693A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5135225" y="2590800"/>
          <a:ext cx="10477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438150</xdr:colOff>
      <xdr:row>11</xdr:row>
      <xdr:rowOff>9525</xdr:rowOff>
    </xdr:from>
    <xdr:to>
      <xdr:col>31</xdr:col>
      <xdr:colOff>133350</xdr:colOff>
      <xdr:row>22</xdr:row>
      <xdr:rowOff>85725</xdr:rowOff>
    </xdr:to>
    <xdr:pic>
      <xdr:nvPicPr>
        <xdr:cNvPr id="977554" name="Picture 20">
          <a:extLst>
            <a:ext uri="{FF2B5EF4-FFF2-40B4-BE49-F238E27FC236}">
              <a16:creationId xmlns:a16="http://schemas.microsoft.com/office/drawing/2014/main" id="{894ABFD7-C43E-D9A9-2B87-AE1D4A5C3A8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l="14969"/>
        <a:stretch>
          <a:fillRect/>
        </a:stretch>
      </xdr:blipFill>
      <xdr:spPr bwMode="auto">
        <a:xfrm>
          <a:off x="17649825" y="2752725"/>
          <a:ext cx="5181600"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685800</xdr:colOff>
      <xdr:row>38</xdr:row>
      <xdr:rowOff>180975</xdr:rowOff>
    </xdr:from>
    <xdr:to>
      <xdr:col>17</xdr:col>
      <xdr:colOff>85725</xdr:colOff>
      <xdr:row>40</xdr:row>
      <xdr:rowOff>628650</xdr:rowOff>
    </xdr:to>
    <xdr:pic>
      <xdr:nvPicPr>
        <xdr:cNvPr id="977555" name="Picture 21">
          <a:extLst>
            <a:ext uri="{FF2B5EF4-FFF2-40B4-BE49-F238E27FC236}">
              <a16:creationId xmlns:a16="http://schemas.microsoft.com/office/drawing/2014/main" id="{AE95A016-CBA2-F769-D508-2EB7548B7904}"/>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991975" y="8562975"/>
          <a:ext cx="23241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419100</xdr:colOff>
      <xdr:row>38</xdr:row>
      <xdr:rowOff>114300</xdr:rowOff>
    </xdr:from>
    <xdr:to>
      <xdr:col>21</xdr:col>
      <xdr:colOff>438150</xdr:colOff>
      <xdr:row>40</xdr:row>
      <xdr:rowOff>9525</xdr:rowOff>
    </xdr:to>
    <xdr:pic>
      <xdr:nvPicPr>
        <xdr:cNvPr id="977556" name="Picture 23">
          <a:extLst>
            <a:ext uri="{FF2B5EF4-FFF2-40B4-BE49-F238E27FC236}">
              <a16:creationId xmlns:a16="http://schemas.microsoft.com/office/drawing/2014/main" id="{A7B8CEA1-F82E-CFC5-2855-C88EA2490765}"/>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4649450" y="8496300"/>
          <a:ext cx="2390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1058</xdr:colOff>
      <xdr:row>2</xdr:row>
      <xdr:rowOff>85063</xdr:rowOff>
    </xdr:from>
    <xdr:to>
      <xdr:col>4</xdr:col>
      <xdr:colOff>1058</xdr:colOff>
      <xdr:row>4</xdr:row>
      <xdr:rowOff>6988</xdr:rowOff>
    </xdr:to>
    <xdr:sp macro="" textlink="">
      <xdr:nvSpPr>
        <xdr:cNvPr id="3" name="TextBox 2">
          <a:hlinkClick xmlns:r="http://schemas.openxmlformats.org/officeDocument/2006/relationships" r:id="rId1"/>
          <a:extLst>
            <a:ext uri="{FF2B5EF4-FFF2-40B4-BE49-F238E27FC236}">
              <a16:creationId xmlns:a16="http://schemas.microsoft.com/office/drawing/2014/main" id="{20EA75FA-D59E-6853-6CD2-D1B3AEADE7B7}"/>
            </a:ext>
          </a:extLst>
        </xdr:cNvPr>
        <xdr:cNvSpPr txBox="1"/>
      </xdr:nvSpPr>
      <xdr:spPr>
        <a:xfrm>
          <a:off x="10890250" y="404045"/>
          <a:ext cx="1260027" cy="20978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ts val="7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2</xdr:col>
      <xdr:colOff>266700</xdr:colOff>
      <xdr:row>2</xdr:row>
      <xdr:rowOff>0</xdr:rowOff>
    </xdr:to>
    <xdr:pic>
      <xdr:nvPicPr>
        <xdr:cNvPr id="837889" name="Picture 1">
          <a:extLst>
            <a:ext uri="{FF2B5EF4-FFF2-40B4-BE49-F238E27FC236}">
              <a16:creationId xmlns:a16="http://schemas.microsoft.com/office/drawing/2014/main" id="{229B003A-7B34-BDA7-B664-079A2BD3F6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161925"/>
          <a:ext cx="876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114300</xdr:colOff>
      <xdr:row>1</xdr:row>
      <xdr:rowOff>19050</xdr:rowOff>
    </xdr:from>
    <xdr:to>
      <xdr:col>5</xdr:col>
      <xdr:colOff>621109</xdr:colOff>
      <xdr:row>1</xdr:row>
      <xdr:rowOff>159900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F1AB509-6EA7-188B-E4E9-EAA35A9F6FBE}"/>
            </a:ext>
          </a:extLst>
        </xdr:cNvPr>
        <xdr:cNvSpPr txBox="1"/>
      </xdr:nvSpPr>
      <xdr:spPr>
        <a:xfrm>
          <a:off x="9023350" y="184150"/>
          <a:ext cx="506809" cy="1408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0</xdr:col>
      <xdr:colOff>298450</xdr:colOff>
      <xdr:row>1</xdr:row>
      <xdr:rowOff>12700</xdr:rowOff>
    </xdr:from>
    <xdr:to>
      <xdr:col>1</xdr:col>
      <xdr:colOff>1282700</xdr:colOff>
      <xdr:row>1</xdr:row>
      <xdr:rowOff>655918</xdr:rowOff>
    </xdr:to>
    <xdr:pic>
      <xdr:nvPicPr>
        <xdr:cNvPr id="839041" name="Picture 2">
          <a:extLst>
            <a:ext uri="{FF2B5EF4-FFF2-40B4-BE49-F238E27FC236}">
              <a16:creationId xmlns:a16="http://schemas.microsoft.com/office/drawing/2014/main" id="{E1FC1EE2-A704-AD1F-6F4C-078DFA0D8A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21858" b="25684"/>
        <a:stretch>
          <a:fillRect/>
        </a:stretch>
      </xdr:blipFill>
      <xdr:spPr bwMode="auto">
        <a:xfrm>
          <a:off x="298450" y="177800"/>
          <a:ext cx="1301750" cy="64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276225</xdr:colOff>
      <xdr:row>18</xdr:row>
      <xdr:rowOff>9525</xdr:rowOff>
    </xdr:to>
    <xdr:pic>
      <xdr:nvPicPr>
        <xdr:cNvPr id="944186" name="Picture 2">
          <a:extLst>
            <a:ext uri="{FF2B5EF4-FFF2-40B4-BE49-F238E27FC236}">
              <a16:creationId xmlns:a16="http://schemas.microsoft.com/office/drawing/2014/main" id="{8D9BAC0B-5EA1-D9AA-793B-26CF1FFD2B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161925"/>
          <a:ext cx="3819525"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1315962</xdr:colOff>
      <xdr:row>1</xdr:row>
      <xdr:rowOff>666750</xdr:rowOff>
    </xdr:to>
    <xdr:pic>
      <xdr:nvPicPr>
        <xdr:cNvPr id="840960" name="Picture 2">
          <a:extLst>
            <a:ext uri="{FF2B5EF4-FFF2-40B4-BE49-F238E27FC236}">
              <a16:creationId xmlns:a16="http://schemas.microsoft.com/office/drawing/2014/main" id="{6CC8F1D5-32B2-C285-6852-1A79F7E8E8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1858" b="25684"/>
        <a:stretch>
          <a:fillRect/>
        </a:stretch>
      </xdr:blipFill>
      <xdr:spPr bwMode="auto">
        <a:xfrm>
          <a:off x="317500" y="184150"/>
          <a:ext cx="1315962"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139700</xdr:colOff>
      <xdr:row>1</xdr:row>
      <xdr:rowOff>12700</xdr:rowOff>
    </xdr:from>
    <xdr:to>
      <xdr:col>8</xdr:col>
      <xdr:colOff>633809</xdr:colOff>
      <xdr:row>1</xdr:row>
      <xdr:rowOff>172600</xdr:rowOff>
    </xdr:to>
    <xdr:sp macro="" textlink="">
      <xdr:nvSpPr>
        <xdr:cNvPr id="4" name="TextBox 3">
          <a:hlinkClick xmlns:r="http://schemas.openxmlformats.org/officeDocument/2006/relationships" r:id="rId2"/>
          <a:extLst>
            <a:ext uri="{FF2B5EF4-FFF2-40B4-BE49-F238E27FC236}">
              <a16:creationId xmlns:a16="http://schemas.microsoft.com/office/drawing/2014/main" id="{7CDD4FDC-706D-BD78-009E-19C4A4F3A909}"/>
            </a:ext>
          </a:extLst>
        </xdr:cNvPr>
        <xdr:cNvSpPr txBox="1"/>
      </xdr:nvSpPr>
      <xdr:spPr>
        <a:xfrm>
          <a:off x="8788400" y="177800"/>
          <a:ext cx="494109" cy="1599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184150</xdr:colOff>
      <xdr:row>0</xdr:row>
      <xdr:rowOff>158750</xdr:rowOff>
    </xdr:from>
    <xdr:to>
      <xdr:col>15</xdr:col>
      <xdr:colOff>635000</xdr:colOff>
      <xdr:row>1</xdr:row>
      <xdr:rowOff>156914</xdr:rowOff>
    </xdr:to>
    <xdr:sp macro="" textlink="">
      <xdr:nvSpPr>
        <xdr:cNvPr id="2" name="TextBox 1">
          <a:hlinkClick xmlns:r="http://schemas.openxmlformats.org/officeDocument/2006/relationships" r:id="rId1"/>
          <a:extLst>
            <a:ext uri="{FF2B5EF4-FFF2-40B4-BE49-F238E27FC236}">
              <a16:creationId xmlns:a16="http://schemas.microsoft.com/office/drawing/2014/main" id="{24DF3F69-D636-EDBA-EAF8-DC0997757D4C}"/>
            </a:ext>
          </a:extLst>
        </xdr:cNvPr>
        <xdr:cNvSpPr txBox="1"/>
      </xdr:nvSpPr>
      <xdr:spPr>
        <a:xfrm>
          <a:off x="13341350" y="158750"/>
          <a:ext cx="450850" cy="16326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2</xdr:col>
      <xdr:colOff>508000</xdr:colOff>
      <xdr:row>1</xdr:row>
      <xdr:rowOff>646956</xdr:rowOff>
    </xdr:to>
    <xdr:pic>
      <xdr:nvPicPr>
        <xdr:cNvPr id="3" name="Picture 2">
          <a:extLst>
            <a:ext uri="{FF2B5EF4-FFF2-40B4-BE49-F238E27FC236}">
              <a16:creationId xmlns:a16="http://schemas.microsoft.com/office/drawing/2014/main" id="{8B64B889-A9D5-44B7-9EB6-F3180D5362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21858" b="25684"/>
        <a:stretch>
          <a:fillRect/>
        </a:stretch>
      </xdr:blipFill>
      <xdr:spPr bwMode="auto">
        <a:xfrm>
          <a:off x="317500" y="165100"/>
          <a:ext cx="1314450" cy="646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Alchemy">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lchemy">
      <a:majorFont>
        <a:latin typeface="Calibri Light"/>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file:///C:\Users\tash1\:x:\r\personal\bongiwe13_discovery_co_za\Documents\2025\SUSTAINABILITY%20REPORT%20FY2025\2025%20ESG%20Databook\discovery-esg-databook%20(2025).xlsx"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file:///C:\Users\tash1\:x:\r\personal\bongiwe13_discovery_co_za\Documents\2025\SUSTAINABILITY%20REPORT%20FY2025\2025%20ESG%20Databook\discovery-esg-databook%20(2025).xlsx" TargetMode="External"/><Relationship Id="rId1" Type="http://schemas.openxmlformats.org/officeDocument/2006/relationships/hyperlink" Target="https://esg.churchgatepartners.com/login/companyprofile?id=380035003100240024004100530048004F004B0041004E0041004E00590041004100560041004E004900410053004800570049004E00490024002400"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www.vitality.co.uk/legal/" TargetMode="External"/><Relationship Id="rId13" Type="http://schemas.openxmlformats.org/officeDocument/2006/relationships/hyperlink" Target="https://www.discovery.co.za/assets/discoverycoza/corporate/conflict-of-interest-policy.pdf" TargetMode="External"/><Relationship Id="rId18" Type="http://schemas.openxmlformats.org/officeDocument/2006/relationships/hyperlink" Target="https://www.vitalityglobal.com/privacy-notice" TargetMode="External"/><Relationship Id="rId3" Type="http://schemas.openxmlformats.org/officeDocument/2006/relationships/hyperlink" Target="https://www.discovery.co.za/corporate/legal" TargetMode="External"/><Relationship Id="rId7" Type="http://schemas.openxmlformats.org/officeDocument/2006/relationships/hyperlink" Target="https://www.vitality.co.uk/media-online/presales/pdf/suppliers/vitality-supplier-code-of-conduct-2024.pdf" TargetMode="External"/><Relationship Id="rId12" Type="http://schemas.openxmlformats.org/officeDocument/2006/relationships/hyperlink" Target="https://www.discovery.co.za/assets/discoverycoza/corporate/legal/nomination-of-directors-board-diversity-and-evaluation-of-directors-policy.pdf" TargetMode="External"/><Relationship Id="rId17" Type="http://schemas.openxmlformats.org/officeDocument/2006/relationships/hyperlink" Target="https://www.discovery.co.za/corporate/legal" TargetMode="External"/><Relationship Id="rId2" Type="http://schemas.openxmlformats.org/officeDocument/2006/relationships/hyperlink" Target="https://www.discovery.co.za/corporate/legal" TargetMode="External"/><Relationship Id="rId16" Type="http://schemas.openxmlformats.org/officeDocument/2006/relationships/hyperlink" Target="https://www.discovery.co.za/assets/discoverycoza/corporate/legal/environmental-policy-website-version.pdf" TargetMode="External"/><Relationship Id="rId20" Type="http://schemas.openxmlformats.org/officeDocument/2006/relationships/drawing" Target="../drawings/drawing30.xml"/><Relationship Id="rId1" Type="http://schemas.openxmlformats.org/officeDocument/2006/relationships/hyperlink" Target="https://www.discovery.co.za/corporate/legal" TargetMode="External"/><Relationship Id="rId6" Type="http://schemas.openxmlformats.org/officeDocument/2006/relationships/hyperlink" Target="https://www.discovery.co.za/assets/discoverycoza/corporate/legal/financial-crime-compliance-policy-statement.pdf" TargetMode="External"/><Relationship Id="rId11" Type="http://schemas.openxmlformats.org/officeDocument/2006/relationships/hyperlink" Target="https://www.discovery.co.za/assets/discoverycoza/corporate/legal/policitical-party-funding-policy.pdf" TargetMode="External"/><Relationship Id="rId5" Type="http://schemas.openxmlformats.org/officeDocument/2006/relationships/hyperlink" Target="https://www.discovery.co.za/assets/discoverycoza/corporate/corporate-sustainability/downloads/discovery-group-climate-change-strategy-2021.pdf" TargetMode="External"/><Relationship Id="rId15" Type="http://schemas.openxmlformats.org/officeDocument/2006/relationships/hyperlink" Target="https://www.discovery.co.za/corporate/privacy" TargetMode="External"/><Relationship Id="rId10" Type="http://schemas.openxmlformats.org/officeDocument/2006/relationships/hyperlink" Target="https://www.vitality.co.uk/legal/" TargetMode="External"/><Relationship Id="rId19" Type="http://schemas.openxmlformats.org/officeDocument/2006/relationships/printerSettings" Target="../printerSettings/printerSettings30.bin"/><Relationship Id="rId4" Type="http://schemas.openxmlformats.org/officeDocument/2006/relationships/hyperlink" Target="https://www.vitality.co.uk/legal/" TargetMode="External"/><Relationship Id="rId9" Type="http://schemas.openxmlformats.org/officeDocument/2006/relationships/hyperlink" Target="https://www.vitality.co.uk/legal/" TargetMode="External"/><Relationship Id="rId14" Type="http://schemas.openxmlformats.org/officeDocument/2006/relationships/hyperlink" Target="https://www.discovery.co.za/assets/discoverycoza/corporate/legal/enterprise-risk-management-policy.pdf"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discovery.co.za/corporate/lega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53A19-2604-4DD7-8AC5-2B5BF8220FAC}">
  <dimension ref="A1"/>
  <sheetViews>
    <sheetView tabSelected="1" zoomScaleNormal="100" workbookViewId="0">
      <selection activeCell="T7" sqref="T7"/>
    </sheetView>
  </sheetViews>
  <sheetFormatPr defaultRowHeight="12.5"/>
  <sheetData/>
  <sheetProtection algorithmName="SHA-512" hashValue="2iG/wcgp1eWr0dQML/O7b/1PZWKoi/HjXFvvUC+/qHS9cf83Tl5S3af9KeL81NBnSu1+suFtVHVV0oveLDRuVw==" saltValue="zYBDc2zA7VDlgo/tuaGsHw==" spinCount="100000" sheet="1" objects="1" scenarios="1"/>
  <pageMargins left="0.7" right="0.7" top="0.75" bottom="0.75" header="0.3" footer="0.3"/>
  <pageSetup paperSize="9" orientation="portrait" r:id="rId1"/>
  <headerFooter>
    <oddFooter>&amp;L_x000D_&amp;1#&amp;"Calibri"&amp;10&amp;K000000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FFD16-4092-4464-AAA6-65D075E9292F}">
  <sheetPr>
    <tabColor theme="3"/>
  </sheetPr>
  <dimension ref="B9:G32"/>
  <sheetViews>
    <sheetView view="pageBreakPreview" zoomScaleNormal="100" zoomScaleSheetLayoutView="100" workbookViewId="0">
      <selection activeCell="R7" sqref="R7"/>
    </sheetView>
  </sheetViews>
  <sheetFormatPr defaultColWidth="8.8984375" defaultRowHeight="12.5"/>
  <sheetData>
    <row r="9" spans="3:3">
      <c r="C9" s="26"/>
    </row>
    <row r="16" spans="3:3" ht="19.5" customHeight="1"/>
    <row r="17" spans="2:7" ht="25.5" customHeight="1"/>
    <row r="18" spans="2:7" ht="25.5" customHeight="1"/>
    <row r="19" spans="2:7" ht="25.5" customHeight="1"/>
    <row r="20" spans="2:7" ht="12" customHeight="1">
      <c r="B20" s="1176" t="s">
        <v>10</v>
      </c>
      <c r="C20" s="1176"/>
      <c r="D20" s="1176"/>
      <c r="E20" s="1176"/>
      <c r="F20" s="1176"/>
      <c r="G20" s="1176"/>
    </row>
    <row r="21" spans="2:7">
      <c r="B21" s="1176" t="s">
        <v>11</v>
      </c>
      <c r="C21" s="1176"/>
      <c r="D21" s="1176"/>
      <c r="E21" s="1176"/>
      <c r="F21" s="1176"/>
      <c r="G21" s="1176"/>
    </row>
    <row r="22" spans="2:7">
      <c r="B22" s="1176" t="s">
        <v>12</v>
      </c>
      <c r="C22" s="1176"/>
      <c r="D22" s="1176"/>
      <c r="E22" s="1176"/>
      <c r="F22" s="1176"/>
      <c r="G22" s="1176"/>
    </row>
    <row r="23" spans="2:7">
      <c r="B23" s="1176" t="s">
        <v>13</v>
      </c>
      <c r="C23" s="1176"/>
      <c r="D23" s="1176"/>
      <c r="E23" s="1176"/>
      <c r="F23" s="1176"/>
      <c r="G23" s="1176"/>
    </row>
    <row r="24" spans="2:7">
      <c r="B24" s="1176" t="s">
        <v>14</v>
      </c>
      <c r="C24" s="1176"/>
      <c r="D24" s="1176"/>
      <c r="E24" s="1176"/>
      <c r="F24" s="1176"/>
      <c r="G24" s="1176"/>
    </row>
    <row r="25" spans="2:7">
      <c r="B25" s="1176" t="s">
        <v>15</v>
      </c>
      <c r="C25" s="1176"/>
      <c r="D25" s="1176"/>
      <c r="E25" s="1176"/>
      <c r="F25" s="1176"/>
      <c r="G25" s="1176"/>
    </row>
    <row r="26" spans="2:7">
      <c r="B26" s="1176" t="s">
        <v>16</v>
      </c>
      <c r="C26" s="1176"/>
      <c r="D26" s="1176"/>
      <c r="E26" s="1176"/>
      <c r="F26" s="1176"/>
      <c r="G26" s="1176"/>
    </row>
    <row r="27" spans="2:7">
      <c r="B27" s="1176" t="s">
        <v>17</v>
      </c>
      <c r="C27" s="1176"/>
      <c r="D27" s="1176"/>
      <c r="E27" s="1176"/>
      <c r="F27" s="1176"/>
      <c r="G27" s="1176"/>
    </row>
    <row r="28" spans="2:7">
      <c r="B28" s="1176" t="s">
        <v>18</v>
      </c>
      <c r="C28" s="1176"/>
      <c r="D28" s="1176"/>
      <c r="E28" s="1176"/>
      <c r="F28" s="1176"/>
      <c r="G28" s="1176"/>
    </row>
    <row r="29" spans="2:7" ht="12.65" customHeight="1">
      <c r="B29" s="1176" t="s">
        <v>19</v>
      </c>
      <c r="C29" s="1176"/>
      <c r="D29" s="1176"/>
      <c r="E29" s="263"/>
      <c r="F29" s="263"/>
      <c r="G29" s="263"/>
    </row>
    <row r="30" spans="2:7">
      <c r="B30" s="1176" t="s">
        <v>195</v>
      </c>
      <c r="C30" s="1176"/>
      <c r="D30" s="1176"/>
    </row>
    <row r="31" spans="2:7" ht="14.5" customHeight="1">
      <c r="B31" s="1177" t="s">
        <v>196</v>
      </c>
      <c r="C31" s="1177"/>
      <c r="D31" s="1177"/>
      <c r="E31" s="432"/>
      <c r="F31" s="263"/>
      <c r="G31" s="263"/>
    </row>
    <row r="32" spans="2:7" ht="25.4" customHeight="1">
      <c r="B32" s="1176" t="s">
        <v>22</v>
      </c>
      <c r="C32" s="1176"/>
      <c r="D32" s="1176"/>
      <c r="E32" s="1176"/>
      <c r="F32" s="1176"/>
      <c r="G32" s="1176"/>
    </row>
  </sheetData>
  <sheetProtection algorithmName="SHA-512" hashValue="lKWswW49ng1bDp4pa1R8+Vd89JMhZYeG79iJAy4K5T5DLdhuG80zNzr9UnQVnuUMSa34qeI02KLbPx+SjXyp2Q==" saltValue="t1pAm9kky20Xfqk2iMt37w==" spinCount="100000" sheet="1" objects="1" scenarios="1"/>
  <mergeCells count="13">
    <mergeCell ref="B32:G32"/>
    <mergeCell ref="B26:G26"/>
    <mergeCell ref="B21:G21"/>
    <mergeCell ref="B29:D29"/>
    <mergeCell ref="B27:G27"/>
    <mergeCell ref="B31:D31"/>
    <mergeCell ref="B30:D30"/>
    <mergeCell ref="B28:G28"/>
    <mergeCell ref="B20:G20"/>
    <mergeCell ref="B24:G24"/>
    <mergeCell ref="B23:G23"/>
    <mergeCell ref="B22:G22"/>
    <mergeCell ref="B25:G25"/>
  </mergeCells>
  <hyperlinks>
    <hyperlink ref="B20" location="'Employee profile'!A1" display="Employee profile" xr:uid="{93E560AA-3CA0-45A3-BB73-6DF608D66B1B}"/>
    <hyperlink ref="B24" location="'Employee benefits'!A1" display="Employee benefits" xr:uid="{98F91D69-7078-41F9-8F95-68B09A9E9AE0}"/>
    <hyperlink ref="B23" location="'EE targets'!A1" display="EE targets" xr:uid="{7B2DF10F-9E5A-48D0-BB79-90BBBB564D84}"/>
    <hyperlink ref="B22" location="'EE plan implementation_'!A1" display="EE plan implementation" xr:uid="{C5860227-7C3D-4295-BFF1-C9B2397ECD66}"/>
    <hyperlink ref="B25" location="'Employee relations'!A1" display="Employee relations" xr:uid="{99B44473-5A33-4B06-950A-641A76E061B6}"/>
    <hyperlink ref="B26" location="'Training and development'!A1" display="'Training and development'!A1" xr:uid="{A5E4DC5A-6571-4362-9F60-5C851FC3804D}"/>
    <hyperlink ref="B27" location="'Corporate social investment'!A1" display="Corporate social investment" xr:uid="{CF863052-329D-4290-80CB-EB04C693EB24}"/>
    <hyperlink ref="B32" location="Associations!A1" display="Associations" xr:uid="{0A679306-8767-4FBB-AC0A-09F74DF3CEA3}"/>
    <hyperlink ref="B21" location="'EE plan implementation_'!A1" display="EE plan implementation" xr:uid="{C0A7C5A6-DE64-4F16-ACB3-4C5BCB742E27}"/>
    <hyperlink ref="B31:E31" location="'Procurement and Supply chain'!A1" display="Procurement and Supply chain" xr:uid="{06A6267E-2814-47DF-8C0B-529E565622D4}"/>
    <hyperlink ref="B29:D29" location="'Enterprise development'!A1" display="Enterprise development" xr:uid="{CCA6645C-CCA4-4AC9-BA5D-121BB6B32A1D}"/>
    <hyperlink ref="B21:G21" location="Diversity!A1" display="Diversity" xr:uid="{ED0503E0-4032-42A7-9088-AC66E480903F}"/>
    <hyperlink ref="B22:G22" location="'EE Plan Implementation'!A1" display="EE plan implementation" xr:uid="{99FFA7ED-21E0-4A4C-B466-5CD0F2D35EC9}"/>
    <hyperlink ref="B23:G23" location="'EE and NEAP Targets'!A1" display="EE and NEAP targets" xr:uid="{D12785E9-BB45-4328-AD65-5CE180F78CBB}"/>
    <hyperlink ref="B24:G24" location="'Employee Wellbeing and Benefits'!A1" display="Employee wellbeing and benefits" xr:uid="{36EBE2FE-A86D-4364-B4AF-062AB46EEBB4}"/>
    <hyperlink ref="B30" r:id="rId1" display="Financial Inclusion" xr:uid="{14D12B4A-C112-43F0-8D5E-18197AF7810A}"/>
    <hyperlink ref="B28" location="'Corporate social investment'!A1" display="Corporate social investment" xr:uid="{CBDA5A9B-7432-4DAA-98F3-C64A93EB85A3}"/>
    <hyperlink ref="B28:G28" location="Volunteering!A1" display="Volunteering" xr:uid="{024A4882-154E-4B45-BB3C-5156C9CAEB30}"/>
  </hyperlinks>
  <pageMargins left="0.7" right="0.7" top="0.75" bottom="0.75" header="0.3" footer="0.3"/>
  <pageSetup paperSize="9" orientation="portrait" r:id="rId2"/>
  <headerFooter>
    <oddFooter>&amp;L_x000D_&amp;1#&amp;"Calibri"&amp;10&amp;K000000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EA94-2A34-4863-8DCE-4AA8FF3FD901}">
  <sheetPr>
    <tabColor theme="9" tint="0.59999389629810485"/>
    <pageSetUpPr fitToPage="1"/>
  </sheetPr>
  <dimension ref="B1:P323"/>
  <sheetViews>
    <sheetView zoomScaleNormal="100" zoomScaleSheetLayoutView="100" workbookViewId="0">
      <selection activeCell="I248" sqref="I248"/>
    </sheetView>
  </sheetViews>
  <sheetFormatPr defaultRowHeight="12.5"/>
  <cols>
    <col min="1" max="1" width="5" customWidth="1"/>
    <col min="2" max="2" width="60.3984375" customWidth="1"/>
    <col min="3" max="4" width="12.69921875" customWidth="1"/>
    <col min="5" max="5" width="15" customWidth="1"/>
    <col min="6" max="6" width="15.3984375" customWidth="1"/>
    <col min="7" max="8" width="12.69921875" customWidth="1"/>
    <col min="9" max="9" width="22.3984375" customWidth="1"/>
    <col min="10" max="10" width="10.3984375" customWidth="1"/>
    <col min="11" max="14" width="12.09765625" customWidth="1"/>
    <col min="15" max="17" width="11.09765625" customWidth="1"/>
  </cols>
  <sheetData>
    <row r="1" spans="2:14" ht="13.4" customHeight="1">
      <c r="G1" s="176"/>
      <c r="H1" s="270" t="s">
        <v>85</v>
      </c>
    </row>
    <row r="2" spans="2:14" ht="53.5" customHeight="1">
      <c r="G2" s="176"/>
    </row>
    <row r="4" spans="2:14" ht="21">
      <c r="B4" s="272" t="s">
        <v>197</v>
      </c>
      <c r="C4" s="19"/>
      <c r="D4" s="19"/>
      <c r="E4" s="19"/>
      <c r="F4" s="1138"/>
      <c r="G4" s="1138"/>
      <c r="H4" s="1138"/>
      <c r="I4" s="1138"/>
      <c r="J4" s="1138"/>
      <c r="K4" s="1138"/>
      <c r="L4" s="1138"/>
      <c r="M4" s="1138"/>
      <c r="N4" s="1138"/>
    </row>
    <row r="5" spans="2:14" ht="21">
      <c r="B5" s="272"/>
      <c r="C5" s="19"/>
      <c r="D5" s="19"/>
      <c r="E5" s="19"/>
      <c r="F5" s="22"/>
      <c r="G5" s="22"/>
      <c r="H5" s="22"/>
      <c r="I5" s="22"/>
      <c r="J5" s="22"/>
      <c r="K5" s="22"/>
      <c r="L5" s="22"/>
      <c r="M5" s="22"/>
      <c r="N5" s="22"/>
    </row>
    <row r="6" spans="2:14" ht="20.149999999999999" customHeight="1">
      <c r="B6" s="363" t="s">
        <v>198</v>
      </c>
      <c r="C6" s="19"/>
      <c r="D6" s="19"/>
      <c r="E6" s="19"/>
      <c r="F6" s="22"/>
      <c r="G6" s="22"/>
      <c r="H6" s="22"/>
      <c r="I6" s="22"/>
      <c r="J6" s="22"/>
      <c r="K6" s="22"/>
      <c r="L6" s="22"/>
      <c r="M6" s="22"/>
      <c r="N6" s="22"/>
    </row>
    <row r="7" spans="2:14" ht="21" customHeight="1">
      <c r="B7" s="288" t="s">
        <v>199</v>
      </c>
      <c r="C7" s="2"/>
      <c r="D7" s="2"/>
      <c r="E7" s="2"/>
      <c r="F7" s="3"/>
      <c r="G7" s="19"/>
      <c r="H7" s="1184"/>
      <c r="I7" s="1184"/>
      <c r="J7" s="1184"/>
    </row>
    <row r="8" spans="2:14">
      <c r="B8" s="49" t="s">
        <v>200</v>
      </c>
      <c r="C8" s="88" t="s">
        <v>201</v>
      </c>
      <c r="D8" s="63">
        <v>2025</v>
      </c>
      <c r="E8" s="63">
        <v>2024</v>
      </c>
      <c r="F8" s="63">
        <v>2023</v>
      </c>
      <c r="G8" s="63">
        <v>2022</v>
      </c>
      <c r="H8" s="63">
        <v>2021</v>
      </c>
    </row>
    <row r="9" spans="2:14">
      <c r="B9" s="881" t="s">
        <v>202</v>
      </c>
      <c r="C9" s="882">
        <v>1</v>
      </c>
      <c r="D9" s="882"/>
      <c r="E9" s="883"/>
      <c r="F9" s="883"/>
      <c r="G9" s="884"/>
      <c r="H9" s="884"/>
    </row>
    <row r="10" spans="2:14">
      <c r="B10" s="741" t="s">
        <v>203</v>
      </c>
      <c r="C10" s="728"/>
      <c r="D10" s="878">
        <v>12172</v>
      </c>
      <c r="E10" s="213">
        <v>11513</v>
      </c>
      <c r="F10" s="213">
        <v>10919</v>
      </c>
      <c r="G10" s="213">
        <v>11380</v>
      </c>
      <c r="H10" s="213">
        <v>11223</v>
      </c>
      <c r="I10" s="71"/>
    </row>
    <row r="11" spans="2:14">
      <c r="B11" s="290" t="s">
        <v>204</v>
      </c>
      <c r="C11" s="90"/>
      <c r="D11" s="621">
        <v>7223</v>
      </c>
      <c r="E11" s="211">
        <v>6947</v>
      </c>
      <c r="F11" s="276" t="s">
        <v>205</v>
      </c>
      <c r="G11" s="276" t="s">
        <v>205</v>
      </c>
      <c r="H11" s="276" t="s">
        <v>205</v>
      </c>
    </row>
    <row r="12" spans="2:14">
      <c r="B12" s="290" t="s">
        <v>206</v>
      </c>
      <c r="C12" s="90"/>
      <c r="D12" s="621">
        <v>4949</v>
      </c>
      <c r="E12" s="211">
        <v>4566</v>
      </c>
      <c r="F12" s="276" t="s">
        <v>205</v>
      </c>
      <c r="G12" s="276" t="s">
        <v>205</v>
      </c>
      <c r="H12" s="276" t="s">
        <v>205</v>
      </c>
    </row>
    <row r="13" spans="2:14">
      <c r="B13" s="885" t="s">
        <v>207</v>
      </c>
      <c r="C13" s="886"/>
      <c r="D13" s="886"/>
      <c r="E13" s="887"/>
      <c r="F13" s="886"/>
      <c r="G13" s="888"/>
      <c r="H13" s="888"/>
    </row>
    <row r="14" spans="2:14">
      <c r="B14" s="72" t="s">
        <v>208</v>
      </c>
      <c r="C14" s="90">
        <v>2</v>
      </c>
      <c r="D14" s="90"/>
      <c r="E14" s="427"/>
      <c r="F14" s="284"/>
      <c r="G14" s="285"/>
      <c r="H14" s="87"/>
    </row>
    <row r="15" spans="2:14">
      <c r="B15" s="51" t="s">
        <v>184</v>
      </c>
      <c r="C15" s="90"/>
      <c r="D15" s="621">
        <v>11667</v>
      </c>
      <c r="E15" s="211">
        <v>11040</v>
      </c>
      <c r="F15" s="211">
        <v>10468.42</v>
      </c>
      <c r="G15" s="211">
        <v>10914</v>
      </c>
      <c r="H15" s="211">
        <v>10708</v>
      </c>
    </row>
    <row r="16" spans="2:14">
      <c r="B16" s="290" t="s">
        <v>204</v>
      </c>
      <c r="C16" s="90"/>
      <c r="D16" s="621">
        <v>6923</v>
      </c>
      <c r="E16" s="211">
        <v>6671</v>
      </c>
      <c r="F16" s="276" t="s">
        <v>205</v>
      </c>
      <c r="G16" s="276" t="s">
        <v>205</v>
      </c>
      <c r="H16" s="276" t="s">
        <v>205</v>
      </c>
    </row>
    <row r="17" spans="2:15">
      <c r="B17" s="290" t="s">
        <v>206</v>
      </c>
      <c r="C17" s="90"/>
      <c r="D17" s="621">
        <v>4744</v>
      </c>
      <c r="E17" s="211">
        <v>4369</v>
      </c>
      <c r="F17" s="276" t="s">
        <v>205</v>
      </c>
      <c r="G17" s="276" t="s">
        <v>205</v>
      </c>
      <c r="H17" s="276" t="s">
        <v>205</v>
      </c>
    </row>
    <row r="18" spans="2:15" ht="12.65" customHeight="1">
      <c r="B18" s="72" t="s">
        <v>209</v>
      </c>
      <c r="C18" s="90">
        <v>3</v>
      </c>
      <c r="D18" s="90"/>
      <c r="E18" s="426"/>
      <c r="F18" s="283"/>
      <c r="G18" s="257"/>
      <c r="H18" s="195"/>
      <c r="K18" s="86"/>
    </row>
    <row r="19" spans="2:15">
      <c r="B19" s="51" t="s">
        <v>184</v>
      </c>
      <c r="C19" s="90"/>
      <c r="D19" s="622">
        <v>505</v>
      </c>
      <c r="E19" s="211">
        <v>473</v>
      </c>
      <c r="F19" s="276">
        <v>450.17</v>
      </c>
      <c r="G19" s="276" t="s">
        <v>205</v>
      </c>
      <c r="H19" s="276" t="s">
        <v>205</v>
      </c>
    </row>
    <row r="20" spans="2:15" ht="13.5" customHeight="1">
      <c r="B20" s="290" t="s">
        <v>204</v>
      </c>
      <c r="C20" s="90"/>
      <c r="D20" s="622">
        <v>300</v>
      </c>
      <c r="E20" s="211">
        <v>276</v>
      </c>
      <c r="F20" s="276" t="s">
        <v>205</v>
      </c>
      <c r="G20" s="276" t="s">
        <v>205</v>
      </c>
      <c r="H20" s="276" t="s">
        <v>205</v>
      </c>
    </row>
    <row r="21" spans="2:15">
      <c r="B21" s="290" t="s">
        <v>206</v>
      </c>
      <c r="C21" s="90"/>
      <c r="D21" s="622">
        <v>205</v>
      </c>
      <c r="E21" s="211">
        <v>197</v>
      </c>
      <c r="F21" s="276" t="s">
        <v>205</v>
      </c>
      <c r="G21" s="276" t="s">
        <v>205</v>
      </c>
      <c r="H21" s="276" t="s">
        <v>205</v>
      </c>
    </row>
    <row r="22" spans="2:15">
      <c r="B22" s="72" t="s">
        <v>210</v>
      </c>
      <c r="C22" s="733"/>
      <c r="D22" s="733"/>
      <c r="E22" s="426"/>
      <c r="F22" s="283"/>
      <c r="G22" s="257"/>
      <c r="H22" s="195"/>
    </row>
    <row r="23" spans="2:15">
      <c r="B23" s="51" t="s">
        <v>184</v>
      </c>
      <c r="C23" s="732"/>
      <c r="D23" s="831" t="s">
        <v>211</v>
      </c>
      <c r="E23" s="211" t="s">
        <v>211</v>
      </c>
      <c r="F23" s="276" t="s">
        <v>211</v>
      </c>
      <c r="G23" s="276" t="s">
        <v>211</v>
      </c>
      <c r="H23" s="276" t="s">
        <v>211</v>
      </c>
    </row>
    <row r="24" spans="2:15" ht="14.15" customHeight="1">
      <c r="B24" s="290" t="s">
        <v>204</v>
      </c>
      <c r="C24" s="732"/>
      <c r="D24" s="831" t="s">
        <v>211</v>
      </c>
      <c r="E24" s="211" t="s">
        <v>211</v>
      </c>
      <c r="F24" s="276" t="s">
        <v>211</v>
      </c>
      <c r="G24" s="276" t="s">
        <v>211</v>
      </c>
      <c r="H24" s="276" t="s">
        <v>211</v>
      </c>
      <c r="O24" s="419"/>
    </row>
    <row r="25" spans="2:15" ht="12.65" customHeight="1">
      <c r="B25" s="290" t="s">
        <v>206</v>
      </c>
      <c r="C25" s="732"/>
      <c r="D25" s="831" t="s">
        <v>211</v>
      </c>
      <c r="E25" s="211" t="s">
        <v>211</v>
      </c>
      <c r="F25" s="276" t="s">
        <v>211</v>
      </c>
      <c r="G25" s="276" t="s">
        <v>211</v>
      </c>
      <c r="H25" s="276" t="s">
        <v>211</v>
      </c>
    </row>
    <row r="26" spans="2:15">
      <c r="B26" s="72" t="s">
        <v>212</v>
      </c>
      <c r="C26" s="728">
        <v>2</v>
      </c>
      <c r="D26" s="728"/>
      <c r="E26" s="426"/>
      <c r="F26" s="283"/>
      <c r="G26" s="257"/>
      <c r="H26" s="195"/>
    </row>
    <row r="27" spans="2:15">
      <c r="B27" s="51" t="s">
        <v>184</v>
      </c>
      <c r="C27" s="90"/>
      <c r="D27" s="621">
        <v>11667</v>
      </c>
      <c r="E27" s="211">
        <v>11040</v>
      </c>
      <c r="F27" s="276">
        <v>10468</v>
      </c>
      <c r="G27" s="276">
        <v>10914</v>
      </c>
      <c r="H27" s="276">
        <v>10708</v>
      </c>
    </row>
    <row r="28" spans="2:15">
      <c r="B28" s="290" t="s">
        <v>204</v>
      </c>
      <c r="C28" s="90"/>
      <c r="D28" s="621">
        <v>6923</v>
      </c>
      <c r="E28" s="211">
        <v>6671</v>
      </c>
      <c r="F28" s="276" t="s">
        <v>205</v>
      </c>
      <c r="G28" s="276" t="s">
        <v>205</v>
      </c>
      <c r="H28" s="276" t="s">
        <v>205</v>
      </c>
    </row>
    <row r="29" spans="2:15">
      <c r="B29" s="290" t="s">
        <v>206</v>
      </c>
      <c r="C29" s="90"/>
      <c r="D29" s="621">
        <v>4744</v>
      </c>
      <c r="E29" s="211">
        <v>4369</v>
      </c>
      <c r="F29" s="276" t="s">
        <v>205</v>
      </c>
      <c r="G29" s="276" t="s">
        <v>205</v>
      </c>
      <c r="H29" s="276" t="s">
        <v>205</v>
      </c>
    </row>
    <row r="30" spans="2:15">
      <c r="B30" s="240" t="s">
        <v>213</v>
      </c>
      <c r="C30" s="733"/>
      <c r="D30" s="733"/>
      <c r="E30" s="426"/>
      <c r="F30" s="283"/>
      <c r="G30" s="211"/>
      <c r="H30" s="211"/>
    </row>
    <row r="31" spans="2:15">
      <c r="B31" s="51" t="s">
        <v>184</v>
      </c>
      <c r="C31" s="732"/>
      <c r="D31" s="831" t="s">
        <v>211</v>
      </c>
      <c r="E31" s="211" t="s">
        <v>211</v>
      </c>
      <c r="F31" s="276" t="s">
        <v>211</v>
      </c>
      <c r="G31" s="276" t="s">
        <v>211</v>
      </c>
      <c r="H31" s="276" t="s">
        <v>211</v>
      </c>
    </row>
    <row r="32" spans="2:15">
      <c r="B32" s="290" t="s">
        <v>204</v>
      </c>
      <c r="C32" s="732"/>
      <c r="D32" s="831" t="s">
        <v>211</v>
      </c>
      <c r="E32" s="211" t="s">
        <v>211</v>
      </c>
      <c r="F32" s="276" t="s">
        <v>211</v>
      </c>
      <c r="G32" s="276" t="s">
        <v>211</v>
      </c>
      <c r="H32" s="276" t="s">
        <v>211</v>
      </c>
    </row>
    <row r="33" spans="2:8">
      <c r="B33" s="290" t="s">
        <v>206</v>
      </c>
      <c r="C33" s="732"/>
      <c r="D33" s="831" t="s">
        <v>211</v>
      </c>
      <c r="E33" s="211" t="s">
        <v>211</v>
      </c>
      <c r="F33" s="276" t="s">
        <v>211</v>
      </c>
      <c r="G33" s="276" t="s">
        <v>211</v>
      </c>
      <c r="H33" s="276" t="s">
        <v>211</v>
      </c>
    </row>
    <row r="34" spans="2:8">
      <c r="B34" s="885" t="s">
        <v>214</v>
      </c>
      <c r="C34" s="1085"/>
      <c r="D34" s="1086"/>
      <c r="E34" s="886"/>
      <c r="F34" s="889"/>
      <c r="G34" s="889"/>
      <c r="H34" s="889"/>
    </row>
    <row r="35" spans="2:8" ht="15" customHeight="1" thickBot="1">
      <c r="B35" s="58" t="s">
        <v>214</v>
      </c>
      <c r="C35" s="293">
        <v>4</v>
      </c>
      <c r="D35" s="1087">
        <v>6382</v>
      </c>
      <c r="E35" s="1088">
        <v>6928</v>
      </c>
      <c r="F35" s="212" t="s">
        <v>205</v>
      </c>
      <c r="G35" s="479" t="s">
        <v>205</v>
      </c>
      <c r="H35" s="479" t="s">
        <v>205</v>
      </c>
    </row>
    <row r="36" spans="2:8" ht="195" customHeight="1">
      <c r="B36" s="1196" t="s">
        <v>1443</v>
      </c>
      <c r="C36" s="1196"/>
      <c r="D36" s="1196"/>
      <c r="E36" s="1196"/>
      <c r="F36" s="1196"/>
      <c r="G36" s="1196"/>
      <c r="H36" s="1196"/>
    </row>
    <row r="38" spans="2:8" ht="18.5">
      <c r="B38" s="289" t="s">
        <v>215</v>
      </c>
    </row>
    <row r="39" spans="2:8">
      <c r="B39" s="49" t="s">
        <v>216</v>
      </c>
      <c r="C39" s="88" t="s">
        <v>201</v>
      </c>
      <c r="D39" s="88">
        <v>2025</v>
      </c>
      <c r="E39" s="63">
        <v>2024</v>
      </c>
      <c r="F39" s="63">
        <v>2023</v>
      </c>
      <c r="G39" s="63">
        <v>2022</v>
      </c>
      <c r="H39" s="63">
        <v>2021</v>
      </c>
    </row>
    <row r="40" spans="2:8" ht="12.65" customHeight="1">
      <c r="B40" s="1163" t="s">
        <v>217</v>
      </c>
      <c r="C40" s="1163"/>
      <c r="D40" s="828">
        <v>1400</v>
      </c>
      <c r="E40" s="211">
        <v>1324</v>
      </c>
      <c r="F40" s="211">
        <v>1438</v>
      </c>
      <c r="G40" s="286">
        <v>1344</v>
      </c>
      <c r="H40" s="873">
        <v>991</v>
      </c>
    </row>
    <row r="41" spans="2:8" ht="12.65" customHeight="1">
      <c r="B41" s="1179" t="s">
        <v>218</v>
      </c>
      <c r="C41" s="1179"/>
      <c r="D41" s="835">
        <v>0.1207</v>
      </c>
      <c r="E41" s="254">
        <v>0.121</v>
      </c>
      <c r="F41" s="254">
        <v>0.13700000000000001</v>
      </c>
      <c r="G41" s="254">
        <v>0.11600000000000001</v>
      </c>
      <c r="H41" s="254">
        <v>8.5300000000000001E-2</v>
      </c>
    </row>
    <row r="42" spans="2:8" ht="12.65" customHeight="1">
      <c r="B42" s="1182" t="s">
        <v>219</v>
      </c>
      <c r="C42" s="1182"/>
      <c r="D42" s="1182"/>
      <c r="E42" s="1182"/>
      <c r="F42" s="1187"/>
      <c r="G42" s="1181"/>
      <c r="H42" s="1181"/>
    </row>
    <row r="43" spans="2:8" ht="12.65" customHeight="1">
      <c r="B43" s="116" t="s">
        <v>220</v>
      </c>
      <c r="D43" s="1090">
        <v>797</v>
      </c>
      <c r="E43" s="211">
        <v>804</v>
      </c>
      <c r="F43" s="276" t="s">
        <v>205</v>
      </c>
      <c r="G43" s="276" t="s">
        <v>205</v>
      </c>
      <c r="H43" s="276" t="s">
        <v>205</v>
      </c>
    </row>
    <row r="44" spans="2:8" ht="12.65" customHeight="1">
      <c r="B44" s="116" t="s">
        <v>221</v>
      </c>
      <c r="C44" s="90">
        <v>1</v>
      </c>
      <c r="D44" s="1092">
        <v>6.8699999999999997E-2</v>
      </c>
      <c r="E44" s="1089">
        <v>7.3300000000000004E-2</v>
      </c>
      <c r="F44" s="428">
        <v>7.8E-2</v>
      </c>
      <c r="G44" s="428">
        <v>7.1999999999999995E-2</v>
      </c>
      <c r="H44" s="254">
        <v>4.9000000000000002E-2</v>
      </c>
    </row>
    <row r="45" spans="2:8" ht="12.65" customHeight="1">
      <c r="B45" s="116" t="s">
        <v>206</v>
      </c>
      <c r="C45" s="90"/>
      <c r="D45" s="1093">
        <v>603</v>
      </c>
      <c r="E45" s="211">
        <v>520</v>
      </c>
      <c r="F45" s="276" t="s">
        <v>205</v>
      </c>
      <c r="G45" s="276" t="s">
        <v>205</v>
      </c>
      <c r="H45" s="276" t="s">
        <v>205</v>
      </c>
    </row>
    <row r="46" spans="2:8" ht="12.65" customHeight="1">
      <c r="B46" s="116" t="s">
        <v>222</v>
      </c>
      <c r="C46" s="90">
        <v>2</v>
      </c>
      <c r="D46" s="1092">
        <v>5.1999999999999998E-2</v>
      </c>
      <c r="E46" s="1089">
        <v>4.7399999999999998E-2</v>
      </c>
      <c r="F46" s="428">
        <v>5.8999999999999997E-2</v>
      </c>
      <c r="G46" s="428">
        <v>5.2999999999999999E-2</v>
      </c>
      <c r="H46" s="254">
        <v>4.4999999999999998E-2</v>
      </c>
    </row>
    <row r="47" spans="2:8" ht="12.65" customHeight="1">
      <c r="B47" s="1182" t="s">
        <v>223</v>
      </c>
      <c r="C47" s="1182"/>
      <c r="D47" s="1195"/>
      <c r="E47" s="1182"/>
      <c r="F47" s="1187"/>
      <c r="G47" s="1187"/>
      <c r="H47" s="1187"/>
    </row>
    <row r="48" spans="2:8" ht="12.65" customHeight="1">
      <c r="B48" s="116" t="s">
        <v>224</v>
      </c>
      <c r="C48" s="90"/>
      <c r="D48" s="828">
        <v>673</v>
      </c>
      <c r="E48" s="211">
        <v>609</v>
      </c>
      <c r="F48" s="276" t="s">
        <v>205</v>
      </c>
      <c r="G48" s="276" t="s">
        <v>205</v>
      </c>
      <c r="H48" s="276" t="s">
        <v>205</v>
      </c>
    </row>
    <row r="49" spans="2:13" ht="12.65" customHeight="1">
      <c r="B49" s="116" t="s">
        <v>225</v>
      </c>
      <c r="C49" s="90">
        <v>3</v>
      </c>
      <c r="D49" s="835">
        <v>5.8000000000000003E-2</v>
      </c>
      <c r="E49" s="428">
        <v>5.5500000000000001E-2</v>
      </c>
      <c r="F49" s="276" t="s">
        <v>205</v>
      </c>
      <c r="G49" s="276" t="s">
        <v>205</v>
      </c>
      <c r="H49" s="276" t="s">
        <v>205</v>
      </c>
    </row>
    <row r="50" spans="2:13" ht="12.65" customHeight="1">
      <c r="B50" s="116" t="s">
        <v>226</v>
      </c>
      <c r="C50" s="90"/>
      <c r="D50" s="828">
        <v>700</v>
      </c>
      <c r="E50" s="211">
        <v>703</v>
      </c>
      <c r="F50" s="276" t="s">
        <v>205</v>
      </c>
      <c r="G50" s="276" t="s">
        <v>205</v>
      </c>
      <c r="H50" s="276" t="s">
        <v>205</v>
      </c>
    </row>
    <row r="51" spans="2:13" ht="12.65" customHeight="1">
      <c r="B51" s="116" t="s">
        <v>227</v>
      </c>
      <c r="C51" s="90">
        <v>4</v>
      </c>
      <c r="D51" s="835">
        <v>6.0299999999999999E-2</v>
      </c>
      <c r="E51" s="428">
        <v>6.4100000000000004E-2</v>
      </c>
      <c r="F51" s="276" t="s">
        <v>205</v>
      </c>
      <c r="G51" s="276" t="s">
        <v>205</v>
      </c>
      <c r="H51" s="276" t="s">
        <v>205</v>
      </c>
    </row>
    <row r="52" spans="2:13" ht="12.65" customHeight="1">
      <c r="B52" s="116" t="s">
        <v>228</v>
      </c>
      <c r="C52" s="90"/>
      <c r="D52" s="828">
        <v>27</v>
      </c>
      <c r="E52" s="211">
        <v>12</v>
      </c>
      <c r="F52" s="276" t="s">
        <v>205</v>
      </c>
      <c r="G52" s="276" t="s">
        <v>205</v>
      </c>
      <c r="H52" s="276" t="s">
        <v>205</v>
      </c>
    </row>
    <row r="53" spans="2:13" ht="12.65" customHeight="1" thickBot="1">
      <c r="B53" s="611" t="s">
        <v>229</v>
      </c>
      <c r="C53" s="735">
        <v>5</v>
      </c>
      <c r="D53" s="836">
        <v>2.3E-3</v>
      </c>
      <c r="E53" s="925">
        <v>1.1000000000000001E-3</v>
      </c>
      <c r="F53" s="385" t="s">
        <v>205</v>
      </c>
      <c r="G53" s="385" t="s">
        <v>205</v>
      </c>
      <c r="H53" s="385" t="s">
        <v>205</v>
      </c>
    </row>
    <row r="54" spans="2:13" ht="97.5" customHeight="1">
      <c r="B54" s="1183" t="s">
        <v>230</v>
      </c>
      <c r="C54" s="1183"/>
      <c r="D54" s="1183"/>
      <c r="E54" s="1183"/>
      <c r="F54" s="1183"/>
      <c r="G54" s="1183"/>
      <c r="H54" s="1183"/>
    </row>
    <row r="55" spans="2:13" ht="18.5">
      <c r="B55" s="288" t="s">
        <v>231</v>
      </c>
      <c r="C55" s="109"/>
      <c r="D55" s="109"/>
      <c r="E55" s="109"/>
      <c r="F55" s="109"/>
      <c r="G55" s="109"/>
      <c r="H55" s="109"/>
    </row>
    <row r="56" spans="2:13">
      <c r="B56" s="49" t="s">
        <v>232</v>
      </c>
      <c r="C56" s="88" t="s">
        <v>201</v>
      </c>
      <c r="D56" s="63">
        <v>2025</v>
      </c>
      <c r="E56" s="63">
        <v>2024</v>
      </c>
      <c r="F56" s="63">
        <v>2023</v>
      </c>
      <c r="G56" s="63">
        <v>2022</v>
      </c>
      <c r="H56" s="63">
        <v>2021</v>
      </c>
    </row>
    <row r="57" spans="2:13" ht="12.65" customHeight="1">
      <c r="B57" s="1198" t="s">
        <v>233</v>
      </c>
      <c r="C57" s="1198"/>
      <c r="D57" s="1093">
        <v>1259</v>
      </c>
      <c r="E57" s="1094">
        <v>1315</v>
      </c>
      <c r="F57" s="470">
        <v>1469</v>
      </c>
      <c r="G57" s="471">
        <v>1727</v>
      </c>
      <c r="H57" s="874">
        <v>1237</v>
      </c>
    </row>
    <row r="58" spans="2:13" ht="12.65" customHeight="1">
      <c r="B58" s="1197" t="s">
        <v>234</v>
      </c>
      <c r="C58" s="1197"/>
      <c r="D58" s="1096">
        <v>0.1085</v>
      </c>
      <c r="E58" s="1089">
        <v>0.12</v>
      </c>
      <c r="F58" s="428">
        <v>0.14000000000000001</v>
      </c>
      <c r="G58" s="428">
        <v>0.13581033114799926</v>
      </c>
      <c r="H58" s="875">
        <v>0.114</v>
      </c>
    </row>
    <row r="59" spans="2:13" ht="12.65" customHeight="1">
      <c r="B59" s="727" t="s">
        <v>235</v>
      </c>
      <c r="C59" s="728"/>
      <c r="D59" s="1096">
        <v>0.89149999999999996</v>
      </c>
      <c r="E59" s="1089">
        <v>0.88009999999999999</v>
      </c>
      <c r="F59" s="428">
        <v>0.86</v>
      </c>
      <c r="G59" s="287">
        <v>0.86399999999999999</v>
      </c>
      <c r="H59" s="876">
        <v>0.88600000000000001</v>
      </c>
      <c r="I59" s="877"/>
      <c r="M59" s="877"/>
    </row>
    <row r="60" spans="2:13" ht="12.65" customHeight="1">
      <c r="B60" s="1182" t="s">
        <v>236</v>
      </c>
      <c r="C60" s="1182"/>
      <c r="D60" s="1181"/>
      <c r="E60" s="1182"/>
      <c r="F60" s="1181"/>
      <c r="G60" s="1181"/>
      <c r="H60" s="1181"/>
    </row>
    <row r="61" spans="2:13" ht="12.65" customHeight="1">
      <c r="B61" s="1186" t="s">
        <v>220</v>
      </c>
      <c r="C61" s="1186"/>
      <c r="D61" s="1093">
        <v>722</v>
      </c>
      <c r="E61" s="1094">
        <v>768</v>
      </c>
      <c r="F61" s="276" t="s">
        <v>205</v>
      </c>
      <c r="G61" s="276" t="s">
        <v>205</v>
      </c>
      <c r="H61" s="276" t="s">
        <v>205</v>
      </c>
    </row>
    <row r="62" spans="2:13" ht="12.65" customHeight="1">
      <c r="B62" s="729" t="s">
        <v>221</v>
      </c>
      <c r="C62" s="732">
        <v>1</v>
      </c>
      <c r="D62" s="1096">
        <v>6.2199999999999998E-2</v>
      </c>
      <c r="E62" s="1089">
        <v>7.0000000000000007E-2</v>
      </c>
      <c r="F62" s="428">
        <v>7.6999999999999999E-2</v>
      </c>
      <c r="G62" s="428">
        <v>8.2000000000000003E-2</v>
      </c>
      <c r="H62" s="254">
        <v>6.0999999999999999E-2</v>
      </c>
    </row>
    <row r="63" spans="2:13" ht="12.65" customHeight="1">
      <c r="B63" s="730" t="s">
        <v>206</v>
      </c>
      <c r="C63" s="731"/>
      <c r="D63" s="1093">
        <v>537</v>
      </c>
      <c r="E63" s="1094">
        <v>547</v>
      </c>
      <c r="F63" s="276" t="s">
        <v>205</v>
      </c>
      <c r="G63" s="276" t="s">
        <v>205</v>
      </c>
      <c r="H63" s="276" t="s">
        <v>205</v>
      </c>
    </row>
    <row r="64" spans="2:13" ht="12.65" customHeight="1">
      <c r="B64" s="729" t="s">
        <v>222</v>
      </c>
      <c r="C64" s="732">
        <v>2</v>
      </c>
      <c r="D64" s="1096">
        <v>4.6300000000000001E-2</v>
      </c>
      <c r="E64" s="1089">
        <v>0.05</v>
      </c>
      <c r="F64" s="428">
        <v>6.3E-2</v>
      </c>
      <c r="G64" s="428">
        <v>6.8000000000000005E-2</v>
      </c>
      <c r="H64" s="254">
        <v>5.8000000000000003E-2</v>
      </c>
    </row>
    <row r="65" spans="2:10" ht="12.65" customHeight="1">
      <c r="B65" s="1195" t="s">
        <v>237</v>
      </c>
      <c r="C65" s="1195"/>
      <c r="D65" s="1181"/>
      <c r="E65" s="1182"/>
      <c r="F65" s="1181"/>
      <c r="G65" s="1181"/>
      <c r="H65" s="1181"/>
    </row>
    <row r="66" spans="2:10" ht="12.65" customHeight="1">
      <c r="B66" s="116" t="s">
        <v>224</v>
      </c>
      <c r="C66" s="90"/>
      <c r="D66" s="1093">
        <v>321</v>
      </c>
      <c r="E66" s="1094">
        <v>382</v>
      </c>
      <c r="F66" s="276" t="s">
        <v>205</v>
      </c>
      <c r="G66" s="276" t="s">
        <v>205</v>
      </c>
      <c r="H66" s="276" t="s">
        <v>205</v>
      </c>
    </row>
    <row r="67" spans="2:10" ht="12.65" customHeight="1">
      <c r="B67" s="116" t="s">
        <v>225</v>
      </c>
      <c r="C67" s="90">
        <v>3</v>
      </c>
      <c r="D67" s="1092">
        <v>2.7699999999999999E-2</v>
      </c>
      <c r="E67" s="1089">
        <v>3.4799999999999998E-2</v>
      </c>
      <c r="F67" s="276" t="s">
        <v>205</v>
      </c>
      <c r="G67" s="276" t="s">
        <v>205</v>
      </c>
      <c r="H67" s="276" t="s">
        <v>205</v>
      </c>
    </row>
    <row r="68" spans="2:10" ht="12.65" customHeight="1">
      <c r="B68" s="116" t="s">
        <v>226</v>
      </c>
      <c r="C68" s="90"/>
      <c r="D68" s="1093">
        <v>877</v>
      </c>
      <c r="E68" s="1094">
        <v>866</v>
      </c>
      <c r="F68" s="276" t="s">
        <v>205</v>
      </c>
      <c r="G68" s="276" t="s">
        <v>205</v>
      </c>
      <c r="H68" s="276" t="s">
        <v>205</v>
      </c>
    </row>
    <row r="69" spans="2:10" ht="12.65" customHeight="1">
      <c r="B69" s="116" t="s">
        <v>227</v>
      </c>
      <c r="C69" s="90">
        <v>4</v>
      </c>
      <c r="D69" s="1092">
        <v>7.5600000000000001E-2</v>
      </c>
      <c r="E69" s="1089">
        <v>7.9000000000000001E-2</v>
      </c>
      <c r="F69" s="276" t="s">
        <v>205</v>
      </c>
      <c r="G69" s="276" t="s">
        <v>205</v>
      </c>
      <c r="H69" s="276" t="s">
        <v>205</v>
      </c>
    </row>
    <row r="70" spans="2:10" ht="12.65" customHeight="1">
      <c r="B70" s="612" t="s">
        <v>228</v>
      </c>
      <c r="C70" s="90"/>
      <c r="D70" s="1093">
        <v>61</v>
      </c>
      <c r="E70" s="1094">
        <v>67</v>
      </c>
      <c r="F70" s="276" t="s">
        <v>205</v>
      </c>
      <c r="G70" s="276" t="s">
        <v>205</v>
      </c>
      <c r="H70" s="276" t="s">
        <v>205</v>
      </c>
    </row>
    <row r="71" spans="2:10" ht="12.65" customHeight="1">
      <c r="B71" s="116" t="s">
        <v>229</v>
      </c>
      <c r="C71" s="90">
        <v>5</v>
      </c>
      <c r="D71" s="1092">
        <v>5.3E-3</v>
      </c>
      <c r="E71" s="1089">
        <v>6.1000000000000004E-3</v>
      </c>
      <c r="F71" s="276" t="s">
        <v>205</v>
      </c>
      <c r="G71" s="276" t="s">
        <v>205</v>
      </c>
      <c r="H71" s="276" t="s">
        <v>205</v>
      </c>
    </row>
    <row r="72" spans="2:10" ht="12.65" customHeight="1">
      <c r="B72" s="1182" t="s">
        <v>238</v>
      </c>
      <c r="C72" s="1182"/>
      <c r="D72" s="1181"/>
      <c r="E72" s="1182"/>
      <c r="F72" s="1181"/>
      <c r="G72" s="1181"/>
      <c r="H72" s="1181"/>
    </row>
    <row r="73" spans="2:10" ht="12.65" customHeight="1">
      <c r="B73" s="1179" t="s">
        <v>239</v>
      </c>
      <c r="C73" s="1179"/>
      <c r="D73" s="1093">
        <v>1098</v>
      </c>
      <c r="E73" s="1094">
        <v>1136</v>
      </c>
      <c r="F73" s="329">
        <v>1304</v>
      </c>
      <c r="G73" s="276" t="s">
        <v>205</v>
      </c>
      <c r="H73" s="276" t="s">
        <v>205</v>
      </c>
    </row>
    <row r="74" spans="2:10" ht="12.65" customHeight="1">
      <c r="B74" s="1179" t="s">
        <v>240</v>
      </c>
      <c r="C74" s="1179"/>
      <c r="D74" s="1092">
        <v>9.4600000000000004E-2</v>
      </c>
      <c r="E74" s="1089">
        <v>0.104</v>
      </c>
      <c r="F74" s="276" t="s">
        <v>205</v>
      </c>
      <c r="G74" s="276" t="s">
        <v>205</v>
      </c>
      <c r="H74" s="276" t="s">
        <v>205</v>
      </c>
    </row>
    <row r="75" spans="2:10" ht="12.65" customHeight="1">
      <c r="B75" s="116" t="s">
        <v>220</v>
      </c>
      <c r="C75" s="90"/>
      <c r="D75" s="1093">
        <v>635</v>
      </c>
      <c r="E75" s="1094">
        <v>667</v>
      </c>
      <c r="F75" s="392">
        <v>720</v>
      </c>
      <c r="G75" s="276" t="s">
        <v>205</v>
      </c>
      <c r="H75" s="276" t="s">
        <v>205</v>
      </c>
    </row>
    <row r="76" spans="2:10" ht="12.65" customHeight="1">
      <c r="B76" s="116" t="s">
        <v>221</v>
      </c>
      <c r="C76" s="90">
        <v>6</v>
      </c>
      <c r="D76" s="1092">
        <v>5.4699999999999999E-2</v>
      </c>
      <c r="E76" s="1089">
        <v>6.08E-2</v>
      </c>
      <c r="F76" s="276" t="s">
        <v>205</v>
      </c>
      <c r="G76" s="276" t="s">
        <v>205</v>
      </c>
      <c r="H76" s="276" t="s">
        <v>205</v>
      </c>
    </row>
    <row r="77" spans="2:10" ht="12.65" customHeight="1">
      <c r="B77" s="116" t="s">
        <v>206</v>
      </c>
      <c r="C77" s="90"/>
      <c r="D77" s="1093">
        <v>463</v>
      </c>
      <c r="E77" s="1094">
        <v>469</v>
      </c>
      <c r="F77" s="392">
        <v>584</v>
      </c>
      <c r="G77" s="276" t="s">
        <v>205</v>
      </c>
      <c r="H77" s="276" t="s">
        <v>205</v>
      </c>
    </row>
    <row r="78" spans="2:10" ht="12.65" customHeight="1">
      <c r="B78" s="116" t="s">
        <v>222</v>
      </c>
      <c r="C78" s="90">
        <v>7</v>
      </c>
      <c r="D78" s="1092">
        <v>3.9899999999999998E-2</v>
      </c>
      <c r="E78" s="1089">
        <v>4.2799999999999998E-2</v>
      </c>
      <c r="F78" s="276" t="s">
        <v>205</v>
      </c>
      <c r="G78" s="276" t="s">
        <v>205</v>
      </c>
      <c r="H78" s="276" t="s">
        <v>205</v>
      </c>
      <c r="J78" s="165"/>
    </row>
    <row r="79" spans="2:10" ht="12.65" customHeight="1">
      <c r="B79" s="1182" t="s">
        <v>241</v>
      </c>
      <c r="C79" s="1182"/>
      <c r="D79" s="1181"/>
      <c r="E79" s="1182"/>
      <c r="F79" s="1181"/>
      <c r="G79" s="1181"/>
      <c r="H79" s="1181"/>
    </row>
    <row r="80" spans="2:10" ht="12.65" customHeight="1">
      <c r="B80" s="116" t="s">
        <v>224</v>
      </c>
      <c r="C80" s="90"/>
      <c r="D80" s="1093">
        <v>292</v>
      </c>
      <c r="E80" s="1094">
        <v>343</v>
      </c>
      <c r="F80" s="276" t="s">
        <v>205</v>
      </c>
      <c r="G80" s="276" t="s">
        <v>205</v>
      </c>
      <c r="H80" s="276" t="s">
        <v>205</v>
      </c>
    </row>
    <row r="81" spans="2:9" ht="12.65" customHeight="1">
      <c r="B81" s="116" t="s">
        <v>225</v>
      </c>
      <c r="C81" s="90">
        <v>8</v>
      </c>
      <c r="D81" s="1092">
        <v>2.52E-2</v>
      </c>
      <c r="E81" s="1089">
        <v>3.1300000000000001E-2</v>
      </c>
      <c r="F81" s="276" t="s">
        <v>205</v>
      </c>
      <c r="G81" s="276" t="s">
        <v>205</v>
      </c>
      <c r="H81" s="276" t="s">
        <v>205</v>
      </c>
    </row>
    <row r="82" spans="2:9" ht="12.65" customHeight="1">
      <c r="B82" s="116" t="s">
        <v>226</v>
      </c>
      <c r="C82" s="90"/>
      <c r="D82" s="1093">
        <v>760</v>
      </c>
      <c r="E82" s="1094">
        <v>754</v>
      </c>
      <c r="F82" s="276" t="s">
        <v>205</v>
      </c>
      <c r="G82" s="276" t="s">
        <v>205</v>
      </c>
      <c r="H82" s="276" t="s">
        <v>205</v>
      </c>
    </row>
    <row r="83" spans="2:9" ht="12.65" customHeight="1">
      <c r="B83" s="116" t="s">
        <v>227</v>
      </c>
      <c r="C83" s="90">
        <v>9</v>
      </c>
      <c r="D83" s="1092">
        <v>6.5500000000000003E-2</v>
      </c>
      <c r="E83" s="1089">
        <v>6.88E-2</v>
      </c>
      <c r="F83" s="276" t="s">
        <v>205</v>
      </c>
      <c r="G83" s="276" t="s">
        <v>205</v>
      </c>
      <c r="H83" s="276" t="s">
        <v>205</v>
      </c>
    </row>
    <row r="84" spans="2:9" ht="12.65" customHeight="1">
      <c r="B84" s="612" t="s">
        <v>228</v>
      </c>
      <c r="C84" s="733"/>
      <c r="D84" s="1093">
        <v>46</v>
      </c>
      <c r="E84" s="1094">
        <v>39</v>
      </c>
      <c r="F84" s="276" t="s">
        <v>205</v>
      </c>
      <c r="G84" s="276" t="s">
        <v>205</v>
      </c>
      <c r="H84" s="276" t="s">
        <v>205</v>
      </c>
    </row>
    <row r="85" spans="2:9" ht="12.65" customHeight="1" thickBot="1">
      <c r="B85" s="734" t="s">
        <v>229</v>
      </c>
      <c r="C85" s="735">
        <v>10</v>
      </c>
      <c r="D85" s="1099">
        <v>4.0000000000000001E-3</v>
      </c>
      <c r="E85" s="1095">
        <v>3.5999999999999999E-3</v>
      </c>
      <c r="F85" s="385" t="s">
        <v>205</v>
      </c>
      <c r="G85" s="385" t="s">
        <v>205</v>
      </c>
      <c r="H85" s="385" t="s">
        <v>205</v>
      </c>
    </row>
    <row r="86" spans="2:9" ht="158.5" customHeight="1">
      <c r="B86" s="1183" t="s">
        <v>242</v>
      </c>
      <c r="C86" s="1183"/>
      <c r="D86" s="1183"/>
      <c r="E86" s="1183"/>
      <c r="F86" s="1183"/>
      <c r="G86" s="1183"/>
      <c r="H86" s="1183"/>
      <c r="I86" s="670"/>
    </row>
    <row r="87" spans="2:9" ht="18.5">
      <c r="B87" s="288" t="s">
        <v>243</v>
      </c>
    </row>
    <row r="88" spans="2:9">
      <c r="B88" s="49" t="s">
        <v>243</v>
      </c>
      <c r="C88" s="88" t="s">
        <v>201</v>
      </c>
      <c r="D88" s="63">
        <v>2025</v>
      </c>
      <c r="E88" s="63">
        <v>2024</v>
      </c>
      <c r="F88" s="63">
        <v>2023</v>
      </c>
      <c r="G88" s="63">
        <v>2022</v>
      </c>
      <c r="H88" s="63">
        <v>2021</v>
      </c>
    </row>
    <row r="89" spans="2:9" ht="12.65" customHeight="1">
      <c r="B89" s="1180" t="s">
        <v>244</v>
      </c>
      <c r="C89" s="1180"/>
      <c r="D89" s="1180"/>
      <c r="E89" s="1180"/>
      <c r="F89" s="1180"/>
      <c r="G89" s="1180"/>
      <c r="H89" s="1180"/>
    </row>
    <row r="90" spans="2:9" ht="12.65" customHeight="1">
      <c r="B90" s="1163" t="s">
        <v>245</v>
      </c>
      <c r="C90" s="1163"/>
      <c r="D90" s="1100">
        <v>1.7000000000000001E-2</v>
      </c>
      <c r="E90" s="1089">
        <v>3.5999999999999997E-2</v>
      </c>
      <c r="F90" s="338">
        <v>2.8000000000000001E-2</v>
      </c>
      <c r="G90" s="386">
        <v>3.1E-2</v>
      </c>
      <c r="H90" s="386">
        <v>1.4999999999999999E-2</v>
      </c>
    </row>
    <row r="91" spans="2:9" ht="12.65" customHeight="1">
      <c r="B91" s="1180" t="s">
        <v>246</v>
      </c>
      <c r="C91" s="1180"/>
      <c r="D91" s="1180"/>
      <c r="E91" s="1180"/>
      <c r="F91" s="1180"/>
      <c r="G91" s="1180"/>
      <c r="H91" s="1180"/>
    </row>
    <row r="92" spans="2:9" ht="12.65" customHeight="1">
      <c r="B92" s="240" t="s">
        <v>247</v>
      </c>
      <c r="C92" s="90"/>
      <c r="D92" s="1093">
        <v>12172</v>
      </c>
      <c r="E92" s="1097">
        <v>11040</v>
      </c>
      <c r="F92" s="387">
        <f>SUM(F93:F94)</f>
        <v>10468</v>
      </c>
      <c r="G92" s="387">
        <f>SUM(G93:G94)</f>
        <v>10455</v>
      </c>
      <c r="H92" s="276" t="s">
        <v>205</v>
      </c>
    </row>
    <row r="93" spans="2:9" ht="12.65" customHeight="1">
      <c r="B93" s="1178" t="s">
        <v>204</v>
      </c>
      <c r="C93" s="1178"/>
      <c r="D93" s="1093">
        <v>7223</v>
      </c>
      <c r="E93" s="1097">
        <v>6671</v>
      </c>
      <c r="F93" s="387">
        <v>6234</v>
      </c>
      <c r="G93" s="387">
        <v>6015</v>
      </c>
      <c r="H93" s="276" t="s">
        <v>205</v>
      </c>
    </row>
    <row r="94" spans="2:9" ht="12.65" customHeight="1">
      <c r="B94" s="1178" t="s">
        <v>206</v>
      </c>
      <c r="C94" s="1178"/>
      <c r="D94" s="1093">
        <v>4949</v>
      </c>
      <c r="E94" s="1097">
        <v>4369</v>
      </c>
      <c r="F94" s="387">
        <v>4234</v>
      </c>
      <c r="G94" s="387">
        <v>4440</v>
      </c>
      <c r="H94" s="276" t="s">
        <v>205</v>
      </c>
    </row>
    <row r="95" spans="2:9" ht="13.5" customHeight="1">
      <c r="B95" s="240" t="s">
        <v>248</v>
      </c>
      <c r="C95" s="90"/>
      <c r="D95" s="1093">
        <v>785</v>
      </c>
      <c r="E95" s="1098">
        <v>660</v>
      </c>
      <c r="F95" s="387">
        <f>SUM(F96:F97)</f>
        <v>715</v>
      </c>
      <c r="G95" s="388">
        <f>SUM(G96:G97)</f>
        <v>210</v>
      </c>
      <c r="H95" s="276" t="s">
        <v>205</v>
      </c>
    </row>
    <row r="96" spans="2:9" ht="12.65" customHeight="1">
      <c r="B96" s="1178" t="s">
        <v>204</v>
      </c>
      <c r="C96" s="1178"/>
      <c r="D96" s="1093">
        <v>458</v>
      </c>
      <c r="E96" s="1098">
        <v>343</v>
      </c>
      <c r="F96" s="329">
        <v>465</v>
      </c>
      <c r="G96" s="387">
        <v>191</v>
      </c>
      <c r="H96" s="276" t="s">
        <v>205</v>
      </c>
    </row>
    <row r="97" spans="2:14" ht="12.65" customHeight="1">
      <c r="B97" s="1178" t="s">
        <v>206</v>
      </c>
      <c r="C97" s="1178"/>
      <c r="D97" s="1093">
        <v>327</v>
      </c>
      <c r="E97" s="1097">
        <v>317</v>
      </c>
      <c r="F97" s="387">
        <v>250</v>
      </c>
      <c r="G97" s="387">
        <v>19</v>
      </c>
      <c r="H97" s="276" t="s">
        <v>205</v>
      </c>
    </row>
    <row r="98" spans="2:14" ht="12.65" customHeight="1">
      <c r="B98" s="240" t="s">
        <v>249</v>
      </c>
      <c r="C98" s="90"/>
      <c r="D98" s="1093">
        <v>728</v>
      </c>
      <c r="E98" s="211" t="s">
        <v>205</v>
      </c>
      <c r="F98" s="276" t="s">
        <v>205</v>
      </c>
      <c r="G98" s="276" t="s">
        <v>205</v>
      </c>
      <c r="H98" s="276" t="s">
        <v>205</v>
      </c>
    </row>
    <row r="99" spans="2:14" ht="12.65" customHeight="1">
      <c r="B99" s="300" t="s">
        <v>250</v>
      </c>
      <c r="C99" s="90"/>
      <c r="D99" s="1093">
        <v>410</v>
      </c>
      <c r="E99" s="211" t="s">
        <v>205</v>
      </c>
      <c r="F99" s="276" t="s">
        <v>205</v>
      </c>
      <c r="G99" s="276" t="s">
        <v>205</v>
      </c>
      <c r="H99" s="276" t="s">
        <v>205</v>
      </c>
    </row>
    <row r="100" spans="2:14" ht="12.65" customHeight="1">
      <c r="B100" s="300" t="s">
        <v>206</v>
      </c>
      <c r="C100" s="90"/>
      <c r="D100" s="1093">
        <v>318</v>
      </c>
      <c r="E100" s="211" t="s">
        <v>205</v>
      </c>
      <c r="F100" s="276" t="s">
        <v>205</v>
      </c>
      <c r="G100" s="276" t="s">
        <v>205</v>
      </c>
      <c r="H100" s="276" t="s">
        <v>205</v>
      </c>
    </row>
    <row r="101" spans="2:14" ht="24" customHeight="1">
      <c r="B101" s="240" t="s">
        <v>251</v>
      </c>
      <c r="C101" s="90"/>
      <c r="D101" s="1093">
        <v>358</v>
      </c>
      <c r="E101" s="211" t="s">
        <v>205</v>
      </c>
      <c r="F101" s="276" t="s">
        <v>205</v>
      </c>
      <c r="G101" s="276" t="s">
        <v>205</v>
      </c>
      <c r="H101" s="276" t="s">
        <v>205</v>
      </c>
    </row>
    <row r="102" spans="2:14" ht="12.65" customHeight="1">
      <c r="B102" s="300" t="s">
        <v>250</v>
      </c>
      <c r="C102" s="90"/>
      <c r="D102" s="1093">
        <v>204</v>
      </c>
      <c r="E102" s="211" t="s">
        <v>205</v>
      </c>
      <c r="F102" s="276" t="s">
        <v>205</v>
      </c>
      <c r="G102" s="276" t="s">
        <v>205</v>
      </c>
      <c r="H102" s="276" t="s">
        <v>205</v>
      </c>
    </row>
    <row r="103" spans="2:14" ht="12.65" customHeight="1">
      <c r="B103" s="300" t="s">
        <v>206</v>
      </c>
      <c r="C103" s="90"/>
      <c r="D103" s="1093">
        <v>154</v>
      </c>
      <c r="E103" s="211" t="s">
        <v>205</v>
      </c>
      <c r="F103" s="276" t="s">
        <v>205</v>
      </c>
      <c r="G103" s="276" t="s">
        <v>205</v>
      </c>
      <c r="H103" s="276" t="s">
        <v>205</v>
      </c>
    </row>
    <row r="104" spans="2:14" ht="12.65" customHeight="1">
      <c r="B104" s="240" t="s">
        <v>252</v>
      </c>
      <c r="C104" s="90"/>
      <c r="D104" s="1028">
        <v>0.93700000000000006</v>
      </c>
      <c r="E104" s="211" t="s">
        <v>205</v>
      </c>
      <c r="F104" s="276" t="s">
        <v>205</v>
      </c>
      <c r="G104" s="276" t="s">
        <v>205</v>
      </c>
      <c r="H104" s="276" t="s">
        <v>205</v>
      </c>
    </row>
    <row r="105" spans="2:14" ht="12.65" customHeight="1">
      <c r="B105" s="300" t="s">
        <v>253</v>
      </c>
      <c r="C105" s="90"/>
      <c r="D105" s="1028">
        <v>0.91700000000000004</v>
      </c>
      <c r="E105" s="211" t="s">
        <v>205</v>
      </c>
      <c r="F105" s="276" t="s">
        <v>205</v>
      </c>
      <c r="G105" s="276" t="s">
        <v>205</v>
      </c>
      <c r="H105" s="276" t="s">
        <v>205</v>
      </c>
    </row>
    <row r="106" spans="2:14" ht="12.65" customHeight="1">
      <c r="B106" s="300" t="s">
        <v>254</v>
      </c>
      <c r="C106" s="90"/>
      <c r="D106" s="1028">
        <v>0.96399999999999997</v>
      </c>
      <c r="E106" s="211" t="s">
        <v>205</v>
      </c>
      <c r="F106" s="276" t="s">
        <v>205</v>
      </c>
      <c r="G106" s="276" t="s">
        <v>205</v>
      </c>
      <c r="H106" s="276" t="s">
        <v>205</v>
      </c>
    </row>
    <row r="107" spans="2:14" ht="12.65" customHeight="1">
      <c r="B107" s="240" t="s">
        <v>255</v>
      </c>
      <c r="C107" s="90"/>
      <c r="D107" s="1028">
        <v>0.81200000000000006</v>
      </c>
      <c r="E107" s="211" t="s">
        <v>205</v>
      </c>
      <c r="F107" s="276" t="s">
        <v>205</v>
      </c>
      <c r="G107" s="276" t="s">
        <v>205</v>
      </c>
      <c r="H107" s="276" t="s">
        <v>205</v>
      </c>
    </row>
    <row r="108" spans="2:14" ht="12.65" customHeight="1">
      <c r="B108" s="736" t="s">
        <v>253</v>
      </c>
      <c r="C108" s="733"/>
      <c r="D108" s="1028">
        <v>0.81299999999999994</v>
      </c>
      <c r="E108" s="237" t="s">
        <v>205</v>
      </c>
      <c r="F108" s="737" t="s">
        <v>205</v>
      </c>
      <c r="G108" s="737" t="s">
        <v>205</v>
      </c>
      <c r="H108" s="737" t="s">
        <v>205</v>
      </c>
    </row>
    <row r="109" spans="2:14" ht="12.65" customHeight="1" thickBot="1">
      <c r="B109" s="738" t="s">
        <v>254</v>
      </c>
      <c r="C109" s="735"/>
      <c r="D109" s="837">
        <v>0.81100000000000005</v>
      </c>
      <c r="E109" s="1041" t="s">
        <v>205</v>
      </c>
      <c r="F109" s="739" t="s">
        <v>205</v>
      </c>
      <c r="G109" s="739" t="s">
        <v>205</v>
      </c>
      <c r="H109" s="739" t="s">
        <v>205</v>
      </c>
    </row>
    <row r="110" spans="2:14" ht="26.15" customHeight="1">
      <c r="B110" s="1183" t="s">
        <v>256</v>
      </c>
      <c r="C110" s="1183"/>
      <c r="D110" s="1183"/>
      <c r="E110" s="1183"/>
      <c r="F110" s="1183"/>
      <c r="G110" s="1183"/>
      <c r="H110" s="1183"/>
    </row>
    <row r="112" spans="2:14" ht="20.149999999999999" customHeight="1">
      <c r="B112" s="363" t="s">
        <v>257</v>
      </c>
      <c r="C112" s="19"/>
      <c r="D112" s="19"/>
      <c r="E112" s="19"/>
      <c r="F112" s="22"/>
      <c r="G112" s="22"/>
      <c r="H112" s="22"/>
      <c r="I112" s="22"/>
      <c r="J112" s="22"/>
      <c r="K112" s="22"/>
      <c r="L112" s="22"/>
      <c r="M112" s="22"/>
      <c r="N112" s="22"/>
    </row>
    <row r="113" spans="2:14" ht="21.65" customHeight="1">
      <c r="B113" s="288" t="s">
        <v>199</v>
      </c>
      <c r="C113" s="2"/>
      <c r="D113" s="2"/>
      <c r="E113" s="2"/>
      <c r="F113" s="3"/>
      <c r="G113" s="19"/>
      <c r="H113" s="1184"/>
      <c r="I113" s="1184"/>
      <c r="J113" s="1184"/>
    </row>
    <row r="114" spans="2:14">
      <c r="B114" s="49" t="s">
        <v>258</v>
      </c>
      <c r="C114" s="88" t="s">
        <v>201</v>
      </c>
      <c r="D114" s="63">
        <v>2025</v>
      </c>
      <c r="E114" s="63">
        <v>2024</v>
      </c>
      <c r="F114" s="63">
        <v>2023</v>
      </c>
      <c r="G114" s="63">
        <v>2022</v>
      </c>
      <c r="H114" s="63">
        <v>2021</v>
      </c>
    </row>
    <row r="115" spans="2:14">
      <c r="B115" s="881" t="s">
        <v>202</v>
      </c>
      <c r="C115" s="890">
        <v>1</v>
      </c>
      <c r="D115" s="1102"/>
      <c r="E115" s="891"/>
      <c r="F115" s="891"/>
      <c r="G115" s="892"/>
      <c r="H115" s="892"/>
    </row>
    <row r="116" spans="2:14">
      <c r="B116" s="741" t="s">
        <v>203</v>
      </c>
      <c r="C116" s="728"/>
      <c r="D116" s="1093">
        <v>2624</v>
      </c>
      <c r="E116" s="1101">
        <v>2577</v>
      </c>
      <c r="F116" s="533">
        <v>2566</v>
      </c>
      <c r="G116" s="533">
        <v>2342</v>
      </c>
      <c r="H116" s="533">
        <v>2154</v>
      </c>
    </row>
    <row r="117" spans="2:14">
      <c r="B117" s="290" t="s">
        <v>204</v>
      </c>
      <c r="C117" s="90"/>
      <c r="D117" s="1093">
        <v>1423</v>
      </c>
      <c r="E117" s="1101">
        <v>1386</v>
      </c>
      <c r="F117" s="533">
        <v>1370</v>
      </c>
      <c r="G117" s="533">
        <v>1249</v>
      </c>
      <c r="H117" s="276" t="s">
        <v>205</v>
      </c>
    </row>
    <row r="118" spans="2:14">
      <c r="B118" s="290" t="s">
        <v>206</v>
      </c>
      <c r="C118" s="90"/>
      <c r="D118" s="1093">
        <v>1201</v>
      </c>
      <c r="E118" s="1101">
        <v>1191</v>
      </c>
      <c r="F118" s="533">
        <v>1196</v>
      </c>
      <c r="G118" s="533">
        <v>1093</v>
      </c>
      <c r="H118" s="276" t="s">
        <v>205</v>
      </c>
      <c r="M118" s="583"/>
      <c r="N118" s="402"/>
    </row>
    <row r="119" spans="2:14">
      <c r="B119" s="885" t="s">
        <v>259</v>
      </c>
      <c r="C119" s="886"/>
      <c r="D119" s="1085"/>
      <c r="E119" s="893" t="s">
        <v>23</v>
      </c>
      <c r="F119" s="886"/>
      <c r="G119" s="888"/>
      <c r="H119" s="888"/>
    </row>
    <row r="120" spans="2:14">
      <c r="B120" s="72" t="s">
        <v>208</v>
      </c>
      <c r="C120" s="90">
        <v>2</v>
      </c>
      <c r="D120" s="733"/>
      <c r="E120" s="408" t="s">
        <v>23</v>
      </c>
      <c r="F120" s="284"/>
      <c r="G120" s="285"/>
      <c r="H120" s="87"/>
    </row>
    <row r="121" spans="2:14">
      <c r="B121" s="51" t="s">
        <v>184</v>
      </c>
      <c r="C121" s="90"/>
      <c r="D121" s="1093">
        <v>2590</v>
      </c>
      <c r="E121" s="1101">
        <v>2550</v>
      </c>
      <c r="F121" s="691">
        <v>2531</v>
      </c>
      <c r="G121" s="691">
        <v>2308</v>
      </c>
      <c r="H121" s="276" t="s">
        <v>205</v>
      </c>
      <c r="M121" s="583"/>
      <c r="N121" s="402"/>
    </row>
    <row r="122" spans="2:14">
      <c r="B122" s="290" t="s">
        <v>204</v>
      </c>
      <c r="C122" s="90"/>
      <c r="D122" s="1093">
        <v>1407</v>
      </c>
      <c r="E122" s="1101">
        <v>1371</v>
      </c>
      <c r="F122" s="691">
        <v>1348</v>
      </c>
      <c r="G122" s="691">
        <v>1227</v>
      </c>
      <c r="H122" s="276" t="s">
        <v>205</v>
      </c>
    </row>
    <row r="123" spans="2:14">
      <c r="B123" s="290" t="s">
        <v>206</v>
      </c>
      <c r="C123" s="90"/>
      <c r="D123" s="1093">
        <v>1183</v>
      </c>
      <c r="E123" s="1101">
        <v>1179</v>
      </c>
      <c r="F123" s="691">
        <v>1183</v>
      </c>
      <c r="G123" s="691">
        <v>1081</v>
      </c>
      <c r="H123" s="276" t="s">
        <v>205</v>
      </c>
    </row>
    <row r="124" spans="2:14">
      <c r="B124" s="72" t="s">
        <v>209</v>
      </c>
      <c r="C124" s="90">
        <v>3</v>
      </c>
      <c r="D124" s="1104"/>
      <c r="E124" s="1116" t="s">
        <v>23</v>
      </c>
      <c r="F124" s="283"/>
      <c r="G124" s="257"/>
      <c r="H124" s="226"/>
    </row>
    <row r="125" spans="2:14">
      <c r="B125" s="51" t="s">
        <v>184</v>
      </c>
      <c r="C125" s="90"/>
      <c r="D125" s="1093">
        <v>34</v>
      </c>
      <c r="E125" s="1117">
        <v>27</v>
      </c>
      <c r="F125" s="433">
        <v>35</v>
      </c>
      <c r="G125" s="433">
        <v>34</v>
      </c>
      <c r="H125" s="276" t="s">
        <v>205</v>
      </c>
    </row>
    <row r="126" spans="2:14">
      <c r="B126" s="290" t="s">
        <v>204</v>
      </c>
      <c r="C126" s="90"/>
      <c r="D126" s="1093">
        <v>16</v>
      </c>
      <c r="E126" s="1103">
        <v>15</v>
      </c>
      <c r="F126" s="433">
        <v>22</v>
      </c>
      <c r="G126" s="433">
        <v>22</v>
      </c>
      <c r="H126" s="276" t="s">
        <v>205</v>
      </c>
    </row>
    <row r="127" spans="2:14">
      <c r="B127" s="290" t="s">
        <v>206</v>
      </c>
      <c r="C127" s="90"/>
      <c r="D127" s="1093">
        <v>18</v>
      </c>
      <c r="E127" s="1103">
        <v>12</v>
      </c>
      <c r="F127" s="433">
        <v>13</v>
      </c>
      <c r="G127" s="433">
        <v>12</v>
      </c>
      <c r="H127" s="276" t="s">
        <v>205</v>
      </c>
    </row>
    <row r="128" spans="2:14">
      <c r="B128" s="72" t="s">
        <v>210</v>
      </c>
      <c r="C128" s="90"/>
      <c r="D128" s="731"/>
      <c r="E128" s="407" t="s">
        <v>23</v>
      </c>
      <c r="F128" s="283"/>
      <c r="G128" s="257"/>
      <c r="H128" s="226"/>
    </row>
    <row r="129" spans="2:14">
      <c r="B129" s="51" t="s">
        <v>184</v>
      </c>
      <c r="C129" s="90"/>
      <c r="D129" s="1118" t="s">
        <v>211</v>
      </c>
      <c r="E129" s="211" t="s">
        <v>260</v>
      </c>
      <c r="F129" s="276" t="s">
        <v>211</v>
      </c>
      <c r="G129" s="276" t="s">
        <v>211</v>
      </c>
      <c r="H129" s="276" t="s">
        <v>211</v>
      </c>
    </row>
    <row r="130" spans="2:14">
      <c r="B130" s="290" t="s">
        <v>204</v>
      </c>
      <c r="C130" s="90"/>
      <c r="D130" s="1118" t="s">
        <v>211</v>
      </c>
      <c r="E130" s="211" t="s">
        <v>260</v>
      </c>
      <c r="F130" s="276" t="s">
        <v>211</v>
      </c>
      <c r="G130" s="276" t="s">
        <v>211</v>
      </c>
      <c r="H130" s="276" t="s">
        <v>211</v>
      </c>
    </row>
    <row r="131" spans="2:14">
      <c r="B131" s="290" t="s">
        <v>206</v>
      </c>
      <c r="C131" s="90"/>
      <c r="D131" s="1118" t="s">
        <v>211</v>
      </c>
      <c r="E131" s="211" t="s">
        <v>260</v>
      </c>
      <c r="F131" s="276" t="s">
        <v>211</v>
      </c>
      <c r="G131" s="276" t="s">
        <v>211</v>
      </c>
      <c r="H131" s="276" t="s">
        <v>211</v>
      </c>
    </row>
    <row r="132" spans="2:14">
      <c r="B132" s="72" t="s">
        <v>212</v>
      </c>
      <c r="C132" s="90">
        <v>2</v>
      </c>
      <c r="D132" s="731"/>
      <c r="E132" s="472" t="s">
        <v>23</v>
      </c>
      <c r="F132" s="283"/>
      <c r="G132" s="257"/>
      <c r="H132" s="226"/>
    </row>
    <row r="133" spans="2:14">
      <c r="B133" s="51" t="s">
        <v>184</v>
      </c>
      <c r="C133" s="90"/>
      <c r="D133" s="1093">
        <v>2268</v>
      </c>
      <c r="E133" s="1101">
        <v>2229</v>
      </c>
      <c r="F133" s="533">
        <v>2249</v>
      </c>
      <c r="G133" s="533">
        <v>2033</v>
      </c>
      <c r="H133" s="533">
        <v>1886</v>
      </c>
    </row>
    <row r="134" spans="2:14">
      <c r="B134" s="290" t="s">
        <v>204</v>
      </c>
      <c r="C134" s="90"/>
      <c r="D134" s="1093">
        <v>1121</v>
      </c>
      <c r="E134" s="1105">
        <v>1085</v>
      </c>
      <c r="F134" s="276" t="s">
        <v>205</v>
      </c>
      <c r="G134" s="433">
        <v>973</v>
      </c>
      <c r="H134" s="276" t="s">
        <v>205</v>
      </c>
    </row>
    <row r="135" spans="2:14">
      <c r="B135" s="290" t="s">
        <v>206</v>
      </c>
      <c r="C135" s="90"/>
      <c r="D135" s="1093">
        <v>1147</v>
      </c>
      <c r="E135" s="1105">
        <v>1144</v>
      </c>
      <c r="F135" s="276" t="s">
        <v>205</v>
      </c>
      <c r="G135" s="433">
        <v>1060</v>
      </c>
      <c r="H135" s="276" t="s">
        <v>205</v>
      </c>
    </row>
    <row r="136" spans="2:14">
      <c r="B136" s="72" t="s">
        <v>213</v>
      </c>
      <c r="C136" s="90">
        <v>4</v>
      </c>
      <c r="D136" s="731"/>
      <c r="E136" s="472" t="s">
        <v>23</v>
      </c>
      <c r="F136" s="283"/>
      <c r="G136" s="211"/>
      <c r="H136" s="211"/>
    </row>
    <row r="137" spans="2:14">
      <c r="B137" s="51" t="s">
        <v>184</v>
      </c>
      <c r="C137" s="90"/>
      <c r="D137" s="1093">
        <v>356</v>
      </c>
      <c r="E137" s="1103">
        <v>348</v>
      </c>
      <c r="F137" s="433">
        <v>317</v>
      </c>
      <c r="G137" s="433">
        <v>309</v>
      </c>
      <c r="H137" s="433">
        <v>268</v>
      </c>
    </row>
    <row r="138" spans="2:14">
      <c r="B138" s="290" t="s">
        <v>204</v>
      </c>
      <c r="C138" s="90"/>
      <c r="D138" s="1093">
        <v>302</v>
      </c>
      <c r="E138" s="1103">
        <v>301</v>
      </c>
      <c r="F138" s="276" t="s">
        <v>205</v>
      </c>
      <c r="G138" s="433">
        <v>276</v>
      </c>
      <c r="H138" s="276" t="s">
        <v>205</v>
      </c>
    </row>
    <row r="139" spans="2:14">
      <c r="B139" s="290" t="s">
        <v>206</v>
      </c>
      <c r="C139" s="90"/>
      <c r="D139" s="1093">
        <v>54</v>
      </c>
      <c r="E139" s="1103">
        <v>47</v>
      </c>
      <c r="F139" s="276" t="s">
        <v>205</v>
      </c>
      <c r="G139" s="433">
        <v>33</v>
      </c>
      <c r="H139" s="276" t="s">
        <v>205</v>
      </c>
    </row>
    <row r="140" spans="2:14">
      <c r="B140" s="885" t="s">
        <v>214</v>
      </c>
      <c r="C140" s="1102"/>
      <c r="D140" s="1086"/>
      <c r="E140" s="1120" t="s">
        <v>23</v>
      </c>
      <c r="F140" s="279"/>
      <c r="G140" s="279"/>
      <c r="H140" s="279"/>
    </row>
    <row r="141" spans="2:14" ht="13" thickBot="1">
      <c r="B141" s="1021" t="s">
        <v>214</v>
      </c>
      <c r="C141" s="735">
        <v>5</v>
      </c>
      <c r="D141" s="1119">
        <v>1089</v>
      </c>
      <c r="E141" s="1121">
        <v>1332</v>
      </c>
      <c r="F141" s="739" t="s">
        <v>205</v>
      </c>
      <c r="G141" s="739" t="s">
        <v>205</v>
      </c>
      <c r="H141" s="739" t="s">
        <v>205</v>
      </c>
    </row>
    <row r="142" spans="2:14" ht="132.65" customHeight="1">
      <c r="B142" s="1185" t="s">
        <v>261</v>
      </c>
      <c r="C142" s="1185"/>
      <c r="D142" s="1185"/>
      <c r="E142" s="1185"/>
      <c r="F142" s="1185"/>
      <c r="G142" s="1185"/>
      <c r="H142" s="1185"/>
      <c r="J142" s="402"/>
    </row>
    <row r="144" spans="2:14" ht="18.5">
      <c r="B144" s="289" t="s">
        <v>215</v>
      </c>
      <c r="J144" s="594"/>
      <c r="K144" s="594"/>
      <c r="L144" s="595"/>
      <c r="M144" s="595"/>
      <c r="N144" s="595"/>
    </row>
    <row r="145" spans="2:15">
      <c r="B145" s="49" t="s">
        <v>262</v>
      </c>
      <c r="C145" s="88" t="s">
        <v>201</v>
      </c>
      <c r="D145" s="63">
        <v>2025</v>
      </c>
      <c r="E145" s="63">
        <v>2024</v>
      </c>
      <c r="F145" s="63">
        <v>2023</v>
      </c>
      <c r="G145" s="63">
        <v>2022</v>
      </c>
      <c r="H145" s="63">
        <v>2021</v>
      </c>
      <c r="J145" s="429"/>
      <c r="K145" s="595"/>
      <c r="L145" s="595"/>
      <c r="M145" s="595"/>
      <c r="N145" s="595"/>
    </row>
    <row r="146" spans="2:15" ht="12.65" customHeight="1">
      <c r="B146" s="1163" t="s">
        <v>217</v>
      </c>
      <c r="C146" s="1163"/>
      <c r="D146" s="1118">
        <v>434</v>
      </c>
      <c r="E146" s="1106">
        <v>510</v>
      </c>
      <c r="F146" s="434">
        <v>805</v>
      </c>
      <c r="G146" s="434">
        <v>767</v>
      </c>
      <c r="H146" s="434">
        <v>501</v>
      </c>
      <c r="K146" s="402"/>
      <c r="L146" s="402"/>
      <c r="M146" s="402"/>
      <c r="N146" s="402"/>
    </row>
    <row r="147" spans="2:15" ht="12.65" customHeight="1">
      <c r="B147" s="1179" t="s">
        <v>263</v>
      </c>
      <c r="C147" s="1179"/>
      <c r="D147" s="1092">
        <v>0.16880590000000001</v>
      </c>
      <c r="E147" s="1107">
        <v>0.19950000000000001</v>
      </c>
      <c r="F147" s="514">
        <v>0.32800000000000001</v>
      </c>
      <c r="G147" s="514">
        <v>0.34499999999999997</v>
      </c>
      <c r="H147" s="514">
        <v>0.24099999999999999</v>
      </c>
      <c r="J147" s="594"/>
      <c r="K147" s="594"/>
      <c r="L147" s="595"/>
      <c r="M147" s="595"/>
      <c r="N147" s="595"/>
    </row>
    <row r="148" spans="2:15" ht="12.65" customHeight="1">
      <c r="B148" s="1181" t="s">
        <v>219</v>
      </c>
      <c r="C148" s="1181"/>
      <c r="D148" s="1181"/>
      <c r="E148" s="1181"/>
      <c r="F148" s="1181"/>
      <c r="G148" s="1181"/>
      <c r="H148" s="1181"/>
      <c r="J148" s="161"/>
      <c r="K148" s="26"/>
    </row>
    <row r="149" spans="2:15" ht="12.65" customHeight="1">
      <c r="B149" s="1179" t="s">
        <v>220</v>
      </c>
      <c r="C149" s="1179"/>
      <c r="D149" s="1118">
        <v>238</v>
      </c>
      <c r="E149" s="1106">
        <v>264</v>
      </c>
      <c r="F149" s="434">
        <v>422</v>
      </c>
      <c r="G149" s="434">
        <v>393</v>
      </c>
      <c r="H149" s="276" t="s">
        <v>205</v>
      </c>
    </row>
    <row r="150" spans="2:15" ht="12.65" customHeight="1">
      <c r="B150" s="116" t="s">
        <v>264</v>
      </c>
      <c r="C150" s="90">
        <v>1</v>
      </c>
      <c r="D150" s="1092">
        <v>9.2600000000000002E-2</v>
      </c>
      <c r="E150" s="1107">
        <v>0.1033</v>
      </c>
      <c r="F150" s="514">
        <v>0.17199999999999999</v>
      </c>
      <c r="G150" s="514">
        <v>0.17699999999999999</v>
      </c>
      <c r="H150" s="276" t="s">
        <v>205</v>
      </c>
      <c r="K150" s="594"/>
      <c r="L150" s="594"/>
      <c r="M150" s="595"/>
      <c r="N150" s="595"/>
      <c r="O150" s="595"/>
    </row>
    <row r="151" spans="2:15" ht="12.65" customHeight="1">
      <c r="B151" s="1179" t="s">
        <v>206</v>
      </c>
      <c r="C151" s="1179"/>
      <c r="D151" s="1118">
        <v>196</v>
      </c>
      <c r="E151" s="1108">
        <v>246</v>
      </c>
      <c r="F151" s="435">
        <v>383</v>
      </c>
      <c r="G151" s="435">
        <v>374</v>
      </c>
      <c r="H151" s="276" t="s">
        <v>205</v>
      </c>
      <c r="J151" s="161"/>
      <c r="K151" s="592"/>
      <c r="L151" s="599"/>
      <c r="M151" s="599"/>
      <c r="N151" s="599"/>
      <c r="O151" s="599"/>
    </row>
    <row r="152" spans="2:15" ht="12.65" customHeight="1">
      <c r="B152" s="116" t="s">
        <v>265</v>
      </c>
      <c r="C152" s="90">
        <v>2</v>
      </c>
      <c r="D152" s="1092">
        <v>7.6200000000000004E-2</v>
      </c>
      <c r="E152" s="1107">
        <v>9.6199999999999994E-2</v>
      </c>
      <c r="F152" s="514">
        <v>0.156</v>
      </c>
      <c r="G152" s="514">
        <v>0.16800000000000001</v>
      </c>
      <c r="H152" s="276" t="s">
        <v>205</v>
      </c>
      <c r="J152" s="161"/>
      <c r="K152" s="594"/>
      <c r="L152" s="594"/>
      <c r="M152" s="595"/>
      <c r="N152" s="595"/>
      <c r="O152" s="595"/>
    </row>
    <row r="153" spans="2:15" ht="12.65" customHeight="1">
      <c r="B153" s="1182" t="s">
        <v>223</v>
      </c>
      <c r="C153" s="1182"/>
      <c r="D153" s="1181"/>
      <c r="E153" s="1182"/>
      <c r="F153" s="1187"/>
      <c r="G153" s="1187"/>
      <c r="H153" s="1187"/>
      <c r="J153" s="161"/>
      <c r="K153" s="429"/>
      <c r="L153" s="595"/>
      <c r="M153" s="595"/>
      <c r="N153" s="595"/>
      <c r="O153" s="595"/>
    </row>
    <row r="154" spans="2:15" ht="12.65" customHeight="1">
      <c r="B154" s="1179" t="s">
        <v>224</v>
      </c>
      <c r="C154" s="1179"/>
      <c r="D154" s="1118">
        <v>217</v>
      </c>
      <c r="E154" s="1106">
        <v>282</v>
      </c>
      <c r="F154" s="434">
        <v>434</v>
      </c>
      <c r="G154" s="434">
        <v>395</v>
      </c>
      <c r="H154" s="276" t="s">
        <v>205</v>
      </c>
      <c r="J154" s="161"/>
      <c r="L154" s="402"/>
      <c r="M154" s="402"/>
      <c r="N154" s="402"/>
      <c r="O154" s="402"/>
    </row>
    <row r="155" spans="2:15" ht="12.65" customHeight="1">
      <c r="B155" s="116" t="s">
        <v>266</v>
      </c>
      <c r="C155" s="90">
        <v>3</v>
      </c>
      <c r="D155" s="1092">
        <v>8.4400000000000003E-2</v>
      </c>
      <c r="E155" s="1107">
        <v>0.1103</v>
      </c>
      <c r="F155" s="726">
        <v>0.17699999999999999</v>
      </c>
      <c r="G155" s="726">
        <v>0.17799999999999999</v>
      </c>
      <c r="H155" s="276" t="s">
        <v>205</v>
      </c>
      <c r="J155" s="161"/>
      <c r="K155" s="594"/>
      <c r="L155" s="594"/>
      <c r="M155" s="595"/>
      <c r="N155" s="595"/>
      <c r="O155" s="595"/>
    </row>
    <row r="156" spans="2:15" ht="12.65" customHeight="1">
      <c r="B156" s="1179" t="s">
        <v>226</v>
      </c>
      <c r="C156" s="1179"/>
      <c r="D156" s="1118">
        <v>180</v>
      </c>
      <c r="E156" s="1108">
        <v>187</v>
      </c>
      <c r="F156" s="434">
        <v>325</v>
      </c>
      <c r="G156" s="434">
        <v>319</v>
      </c>
      <c r="H156" s="276" t="s">
        <v>205</v>
      </c>
      <c r="L156" s="402"/>
      <c r="M156" s="402"/>
      <c r="N156" s="402"/>
      <c r="O156" s="402"/>
    </row>
    <row r="157" spans="2:15" ht="12.65" customHeight="1">
      <c r="B157" s="116" t="s">
        <v>267</v>
      </c>
      <c r="C157" s="90">
        <v>4</v>
      </c>
      <c r="D157" s="1092">
        <v>7.0000000000000007E-2</v>
      </c>
      <c r="E157" s="1107">
        <v>7.3200000000000001E-2</v>
      </c>
      <c r="F157" s="726">
        <v>0.13200000000000001</v>
      </c>
      <c r="G157" s="726">
        <v>0.14299999999999999</v>
      </c>
      <c r="H157" s="276" t="s">
        <v>205</v>
      </c>
      <c r="K157" s="594"/>
      <c r="L157" s="594"/>
      <c r="M157" s="595"/>
      <c r="N157" s="595"/>
      <c r="O157" s="595"/>
    </row>
    <row r="158" spans="2:15" ht="12.65" customHeight="1">
      <c r="B158" s="1186" t="s">
        <v>228</v>
      </c>
      <c r="C158" s="1186"/>
      <c r="D158" s="1122">
        <v>37</v>
      </c>
      <c r="E158" s="1109">
        <v>41</v>
      </c>
      <c r="F158" s="437">
        <v>46</v>
      </c>
      <c r="G158" s="437">
        <v>53</v>
      </c>
      <c r="H158" s="276" t="s">
        <v>205</v>
      </c>
      <c r="J158" s="161"/>
      <c r="L158" s="402"/>
      <c r="M158" s="402"/>
      <c r="N158" s="402"/>
      <c r="O158" s="402"/>
    </row>
    <row r="159" spans="2:15" ht="12.65" customHeight="1" thickBot="1">
      <c r="B159" s="740" t="s">
        <v>268</v>
      </c>
      <c r="C159" s="735">
        <v>5</v>
      </c>
      <c r="D159" s="1123">
        <v>1.44E-2</v>
      </c>
      <c r="E159" s="734">
        <v>1.6E-2</v>
      </c>
      <c r="F159" s="530">
        <v>1.9E-2</v>
      </c>
      <c r="G159" s="530">
        <v>2.4E-2</v>
      </c>
      <c r="H159" s="385" t="s">
        <v>205</v>
      </c>
      <c r="J159" s="161"/>
      <c r="K159" s="594"/>
      <c r="L159" s="594"/>
      <c r="M159" s="595"/>
      <c r="N159" s="595"/>
      <c r="O159" s="595"/>
    </row>
    <row r="160" spans="2:15" ht="98.25" customHeight="1">
      <c r="B160" s="1183" t="s">
        <v>269</v>
      </c>
      <c r="C160" s="1183"/>
      <c r="D160" s="1183"/>
      <c r="E160" s="1183"/>
      <c r="F160" s="1183"/>
      <c r="G160" s="1183"/>
      <c r="H160" s="1183"/>
    </row>
    <row r="161" spans="2:15" ht="13.5" customHeight="1"/>
    <row r="162" spans="2:15" ht="18.5">
      <c r="B162" s="288" t="s">
        <v>231</v>
      </c>
      <c r="C162" s="109"/>
      <c r="D162" s="400"/>
      <c r="E162" s="109"/>
      <c r="F162" s="109"/>
      <c r="G162" s="109"/>
      <c r="H162" s="109"/>
    </row>
    <row r="163" spans="2:15">
      <c r="B163" s="49" t="s">
        <v>270</v>
      </c>
      <c r="C163" s="88" t="s">
        <v>201</v>
      </c>
      <c r="D163" s="63">
        <v>2025</v>
      </c>
      <c r="E163" s="63">
        <v>2024</v>
      </c>
      <c r="F163" s="63">
        <v>2023</v>
      </c>
      <c r="G163" s="63">
        <v>2022</v>
      </c>
      <c r="H163" s="63">
        <v>2021</v>
      </c>
    </row>
    <row r="164" spans="2:15">
      <c r="B164" s="1163" t="s">
        <v>233</v>
      </c>
      <c r="C164" s="1163"/>
      <c r="D164" s="1118">
        <v>400</v>
      </c>
      <c r="E164" s="1106">
        <v>498</v>
      </c>
      <c r="F164" s="434">
        <v>581</v>
      </c>
      <c r="G164" s="434">
        <v>579</v>
      </c>
      <c r="H164" s="276" t="s">
        <v>205</v>
      </c>
      <c r="O164" s="402"/>
    </row>
    <row r="165" spans="2:15" ht="12.65" customHeight="1">
      <c r="B165" s="116" t="s">
        <v>271</v>
      </c>
      <c r="C165" s="90"/>
      <c r="D165" s="1092">
        <v>0.15558148580319001</v>
      </c>
      <c r="E165" s="1107">
        <v>0.1948</v>
      </c>
      <c r="F165" s="613">
        <v>0.2366</v>
      </c>
      <c r="G165" s="613">
        <v>0.26050000000000001</v>
      </c>
      <c r="H165" s="613">
        <v>0.16400000000000001</v>
      </c>
      <c r="K165" s="596"/>
      <c r="L165" s="597"/>
      <c r="M165" s="598"/>
      <c r="N165" s="598"/>
      <c r="O165" s="598"/>
    </row>
    <row r="166" spans="2:15" ht="12.65" customHeight="1">
      <c r="B166" s="116" t="s">
        <v>235</v>
      </c>
      <c r="C166" s="90"/>
      <c r="D166" s="1091">
        <v>0.84440000000000004</v>
      </c>
      <c r="E166" s="1107">
        <v>0.80700000000000005</v>
      </c>
      <c r="F166" s="613">
        <v>0.83899999999999997</v>
      </c>
      <c r="G166" s="613">
        <v>0.81289999999999996</v>
      </c>
      <c r="H166" s="613">
        <v>0.83599999999999997</v>
      </c>
      <c r="K166" s="583"/>
      <c r="L166" s="583"/>
    </row>
    <row r="167" spans="2:15" ht="12.65" customHeight="1">
      <c r="B167" s="1182" t="s">
        <v>236</v>
      </c>
      <c r="C167" s="1182"/>
      <c r="D167" s="1181"/>
      <c r="E167" s="1182"/>
      <c r="F167" s="1181"/>
      <c r="G167" s="1181"/>
      <c r="H167" s="1181"/>
      <c r="K167" s="583"/>
      <c r="L167" s="583"/>
    </row>
    <row r="168" spans="2:15" ht="12.65" customHeight="1">
      <c r="B168" s="116" t="s">
        <v>220</v>
      </c>
      <c r="C168" s="90"/>
      <c r="D168" s="1122">
        <v>205</v>
      </c>
      <c r="E168" s="1106">
        <v>248</v>
      </c>
      <c r="F168" s="434">
        <v>301</v>
      </c>
      <c r="G168" s="434">
        <v>316</v>
      </c>
      <c r="H168" s="276" t="s">
        <v>205</v>
      </c>
      <c r="K168" s="583"/>
      <c r="L168" s="583"/>
    </row>
    <row r="169" spans="2:15" ht="12.65" customHeight="1">
      <c r="B169" s="116" t="s">
        <v>264</v>
      </c>
      <c r="C169" s="90">
        <v>1</v>
      </c>
      <c r="D169" s="1092">
        <v>7.9735511474135004E-2</v>
      </c>
      <c r="E169" s="1107">
        <v>9.7026604068858005E-2</v>
      </c>
      <c r="F169" s="514">
        <v>0.1226</v>
      </c>
      <c r="G169" s="514">
        <v>0.14219999999999999</v>
      </c>
      <c r="H169" s="276" t="s">
        <v>205</v>
      </c>
      <c r="K169" s="597"/>
      <c r="L169" s="596"/>
      <c r="M169" s="598"/>
      <c r="N169" s="598"/>
    </row>
    <row r="170" spans="2:15" ht="12.65" customHeight="1">
      <c r="B170" s="116" t="s">
        <v>206</v>
      </c>
      <c r="C170" s="90"/>
      <c r="D170" s="1122">
        <v>195</v>
      </c>
      <c r="E170" s="1108">
        <v>250</v>
      </c>
      <c r="F170" s="435">
        <v>280</v>
      </c>
      <c r="G170" s="435">
        <v>263</v>
      </c>
      <c r="H170" s="276" t="s">
        <v>205</v>
      </c>
      <c r="K170" s="583"/>
      <c r="L170" s="583"/>
      <c r="M170" s="598"/>
      <c r="N170" s="598"/>
    </row>
    <row r="171" spans="2:15" ht="12.65" customHeight="1">
      <c r="B171" s="116" t="s">
        <v>265</v>
      </c>
      <c r="C171" s="90">
        <v>2</v>
      </c>
      <c r="D171" s="1092">
        <v>7.5845974329055002E-2</v>
      </c>
      <c r="E171" s="1107">
        <v>9.7809076682316004E-2</v>
      </c>
      <c r="F171" s="514">
        <v>0.114</v>
      </c>
      <c r="G171" s="514">
        <v>0.1183</v>
      </c>
      <c r="H171" s="276" t="s">
        <v>205</v>
      </c>
      <c r="K171" s="597"/>
      <c r="L171" s="596"/>
      <c r="M171" s="598"/>
      <c r="N171" s="598"/>
    </row>
    <row r="172" spans="2:15" ht="12.65" customHeight="1">
      <c r="B172" s="1181" t="s">
        <v>237</v>
      </c>
      <c r="C172" s="1181"/>
      <c r="D172" s="1181"/>
      <c r="E172" s="1181"/>
      <c r="F172" s="1181"/>
      <c r="G172" s="1181"/>
      <c r="H172" s="1181"/>
      <c r="K172" s="597"/>
      <c r="L172" s="583"/>
      <c r="M172" s="598"/>
      <c r="N172" s="598"/>
    </row>
    <row r="173" spans="2:15" ht="12.65" customHeight="1">
      <c r="B173" s="116" t="s">
        <v>224</v>
      </c>
      <c r="C173" s="90"/>
      <c r="D173" s="1122">
        <v>169</v>
      </c>
      <c r="E173" s="1106">
        <v>235</v>
      </c>
      <c r="F173" s="434">
        <v>233</v>
      </c>
      <c r="G173" s="434">
        <v>238</v>
      </c>
      <c r="H173" s="276" t="s">
        <v>205</v>
      </c>
      <c r="K173" s="597"/>
      <c r="L173" s="583"/>
      <c r="M173" s="598"/>
      <c r="N173" s="598"/>
    </row>
    <row r="174" spans="2:15" ht="12.65" customHeight="1">
      <c r="B174" s="116" t="s">
        <v>225</v>
      </c>
      <c r="C174" s="90">
        <v>3</v>
      </c>
      <c r="D174" s="1092">
        <v>6.5733177751848004E-2</v>
      </c>
      <c r="E174" s="1107">
        <v>9.1940532081376994E-2</v>
      </c>
      <c r="F174" s="613">
        <v>9.4899999999999998E-2</v>
      </c>
      <c r="G174" s="514">
        <v>0.1071</v>
      </c>
      <c r="H174" s="615" t="s">
        <v>205</v>
      </c>
      <c r="K174" s="597"/>
      <c r="L174" s="596"/>
      <c r="M174" s="598"/>
      <c r="N174" s="598"/>
    </row>
    <row r="175" spans="2:15" ht="12.65" customHeight="1">
      <c r="B175" s="116" t="s">
        <v>226</v>
      </c>
      <c r="C175" s="90"/>
      <c r="D175" s="1122">
        <v>173</v>
      </c>
      <c r="E175" s="1108">
        <v>225</v>
      </c>
      <c r="F175" s="614">
        <v>294</v>
      </c>
      <c r="G175" s="614">
        <v>279</v>
      </c>
      <c r="H175" s="615" t="s">
        <v>205</v>
      </c>
      <c r="K175" s="597"/>
      <c r="L175" s="583"/>
      <c r="M175" s="598"/>
      <c r="N175" s="598"/>
    </row>
    <row r="176" spans="2:15" ht="12.65" customHeight="1">
      <c r="B176" s="116" t="s">
        <v>227</v>
      </c>
      <c r="C176" s="90">
        <v>4</v>
      </c>
      <c r="D176" s="1092">
        <v>6.7288992609879E-2</v>
      </c>
      <c r="E176" s="1107">
        <v>8.8028169014085E-2</v>
      </c>
      <c r="F176" s="514">
        <v>0.1197</v>
      </c>
      <c r="G176" s="514">
        <v>0.1255</v>
      </c>
      <c r="H176" s="615" t="s">
        <v>205</v>
      </c>
      <c r="K176" s="597"/>
      <c r="L176" s="596"/>
      <c r="M176" s="598"/>
      <c r="N176" s="598"/>
    </row>
    <row r="177" spans="2:16" ht="12.65" customHeight="1">
      <c r="B177" s="612" t="s">
        <v>228</v>
      </c>
      <c r="C177" s="90"/>
      <c r="D177" s="1122">
        <v>58</v>
      </c>
      <c r="E177" s="1108">
        <v>38</v>
      </c>
      <c r="F177" s="434">
        <v>54</v>
      </c>
      <c r="G177" s="434">
        <v>62</v>
      </c>
      <c r="H177" s="615" t="s">
        <v>205</v>
      </c>
      <c r="K177" s="597"/>
      <c r="L177" s="583"/>
      <c r="M177" s="598"/>
      <c r="N177" s="598"/>
    </row>
    <row r="178" spans="2:16" ht="12.65" customHeight="1">
      <c r="B178" s="116" t="s">
        <v>229</v>
      </c>
      <c r="C178" s="90">
        <v>5</v>
      </c>
      <c r="D178" s="1092">
        <v>2.2559315441461999E-2</v>
      </c>
      <c r="E178" s="1107">
        <v>1.4866979655711999E-2</v>
      </c>
      <c r="F178" s="514">
        <v>2.1999999999999999E-2</v>
      </c>
      <c r="G178" s="514">
        <v>2.7900000000000001E-2</v>
      </c>
      <c r="H178" s="615" t="s">
        <v>205</v>
      </c>
      <c r="K178" s="597"/>
      <c r="L178" s="596"/>
      <c r="M178" s="598"/>
      <c r="N178" s="598"/>
    </row>
    <row r="179" spans="2:16" ht="12.65" customHeight="1">
      <c r="B179" s="1188" t="s">
        <v>272</v>
      </c>
      <c r="C179" s="1182"/>
      <c r="D179" s="1181"/>
      <c r="E179" s="1182"/>
      <c r="F179" s="1181"/>
      <c r="G179" s="1181"/>
      <c r="H179" s="1181"/>
      <c r="M179" s="598"/>
      <c r="N179" s="598"/>
    </row>
    <row r="180" spans="2:16" ht="12.65" customHeight="1">
      <c r="B180" s="116" t="s">
        <v>239</v>
      </c>
      <c r="C180" s="90"/>
      <c r="D180" s="1122">
        <v>298</v>
      </c>
      <c r="E180" s="1106">
        <v>311</v>
      </c>
      <c r="F180" s="434">
        <v>424</v>
      </c>
      <c r="G180" s="434">
        <v>464</v>
      </c>
      <c r="H180" s="973">
        <v>287</v>
      </c>
    </row>
    <row r="181" spans="2:16" ht="12.65" customHeight="1">
      <c r="B181" s="116" t="s">
        <v>240</v>
      </c>
      <c r="C181" s="90"/>
      <c r="D181" s="1092">
        <v>0.11590820692338</v>
      </c>
      <c r="E181" s="1107">
        <v>0.1216744913928</v>
      </c>
      <c r="F181" s="726">
        <v>0.17263843648208468</v>
      </c>
      <c r="G181" s="726">
        <v>0.20872694556905083</v>
      </c>
      <c r="H181" s="616">
        <v>0.12910481331533963</v>
      </c>
      <c r="K181" s="597"/>
      <c r="L181" s="596"/>
      <c r="M181" s="598"/>
      <c r="N181" s="598"/>
      <c r="O181" s="598"/>
      <c r="P181" s="598"/>
    </row>
    <row r="182" spans="2:16" ht="12.65" customHeight="1">
      <c r="B182" s="116" t="s">
        <v>220</v>
      </c>
      <c r="C182" s="90"/>
      <c r="D182" s="1122">
        <v>159</v>
      </c>
      <c r="E182" s="1108">
        <v>173</v>
      </c>
      <c r="F182" s="435">
        <v>230</v>
      </c>
      <c r="G182" s="435">
        <v>264</v>
      </c>
      <c r="H182" s="615" t="s">
        <v>205</v>
      </c>
    </row>
    <row r="183" spans="2:16" ht="12.65" customHeight="1">
      <c r="B183" s="116" t="s">
        <v>264</v>
      </c>
      <c r="C183" s="90">
        <v>6</v>
      </c>
      <c r="D183" s="1092">
        <v>6.1843640606768002E-2</v>
      </c>
      <c r="E183" s="1107">
        <v>6.7683881064162996E-2</v>
      </c>
      <c r="F183" s="726">
        <v>9.3648208469055375E-2</v>
      </c>
      <c r="G183" s="726">
        <v>0.11875843454790823</v>
      </c>
      <c r="H183" s="615" t="s">
        <v>205</v>
      </c>
      <c r="K183" s="597"/>
      <c r="L183" s="596"/>
      <c r="M183" s="598"/>
      <c r="N183" s="598"/>
    </row>
    <row r="184" spans="2:16" ht="12.65" customHeight="1">
      <c r="B184" s="116" t="s">
        <v>206</v>
      </c>
      <c r="C184" s="90"/>
      <c r="D184" s="1122">
        <v>139</v>
      </c>
      <c r="E184" s="1108">
        <v>138</v>
      </c>
      <c r="F184" s="435">
        <v>194</v>
      </c>
      <c r="G184" s="435">
        <v>200</v>
      </c>
      <c r="H184" s="615" t="s">
        <v>205</v>
      </c>
    </row>
    <row r="185" spans="2:16" ht="12.65" customHeight="1">
      <c r="B185" s="116" t="s">
        <v>265</v>
      </c>
      <c r="C185" s="90">
        <v>7</v>
      </c>
      <c r="D185" s="1092">
        <v>5.4064566316607998E-2</v>
      </c>
      <c r="E185" s="1107">
        <v>5.3990610328638E-2</v>
      </c>
      <c r="F185" s="726">
        <v>7.8990228013029309E-2</v>
      </c>
      <c r="G185" s="726">
        <v>8.9968511021142603E-2</v>
      </c>
      <c r="H185" s="615" t="s">
        <v>205</v>
      </c>
      <c r="K185" s="597"/>
      <c r="L185" s="596"/>
      <c r="M185" s="598"/>
      <c r="N185" s="598"/>
    </row>
    <row r="186" spans="2:16" ht="12.65" customHeight="1">
      <c r="B186" s="1182" t="s">
        <v>241</v>
      </c>
      <c r="C186" s="1182"/>
      <c r="D186" s="1181"/>
      <c r="E186" s="1182"/>
      <c r="F186" s="1181"/>
      <c r="G186" s="1181"/>
      <c r="H186" s="1181"/>
    </row>
    <row r="187" spans="2:16" ht="12.65" customHeight="1">
      <c r="B187" s="116" t="s">
        <v>224</v>
      </c>
      <c r="C187" s="90"/>
      <c r="D187" s="1122">
        <v>129</v>
      </c>
      <c r="E187" s="1106">
        <v>139</v>
      </c>
      <c r="F187" s="276" t="s">
        <v>205</v>
      </c>
      <c r="G187" s="276" t="s">
        <v>205</v>
      </c>
      <c r="H187" s="276" t="s">
        <v>205</v>
      </c>
    </row>
    <row r="188" spans="2:16" ht="12.65" customHeight="1">
      <c r="B188" s="116" t="s">
        <v>225</v>
      </c>
      <c r="C188" s="90">
        <v>8</v>
      </c>
      <c r="D188" s="1092">
        <v>5.0175029171529002E-2</v>
      </c>
      <c r="E188" s="1107">
        <v>5.4381846635367999E-2</v>
      </c>
      <c r="F188" s="276" t="s">
        <v>205</v>
      </c>
      <c r="G188" s="276" t="s">
        <v>205</v>
      </c>
      <c r="H188" s="276" t="s">
        <v>205</v>
      </c>
    </row>
    <row r="189" spans="2:16" ht="12.65" customHeight="1">
      <c r="B189" s="116" t="s">
        <v>226</v>
      </c>
      <c r="C189" s="90"/>
      <c r="D189" s="1122">
        <v>131</v>
      </c>
      <c r="E189" s="1108">
        <v>146</v>
      </c>
      <c r="F189" s="276" t="s">
        <v>205</v>
      </c>
      <c r="G189" s="276" t="s">
        <v>205</v>
      </c>
      <c r="H189" s="276" t="s">
        <v>205</v>
      </c>
    </row>
    <row r="190" spans="2:16" ht="12.65" customHeight="1">
      <c r="B190" s="116" t="s">
        <v>227</v>
      </c>
      <c r="C190" s="90">
        <v>9</v>
      </c>
      <c r="D190" s="1092">
        <v>5.0952936600545E-2</v>
      </c>
      <c r="E190" s="1107">
        <v>5.7120500782473001E-2</v>
      </c>
      <c r="F190" s="276" t="s">
        <v>205</v>
      </c>
      <c r="G190" s="276" t="s">
        <v>205</v>
      </c>
      <c r="H190" s="276" t="s">
        <v>205</v>
      </c>
    </row>
    <row r="191" spans="2:16" ht="12.65" customHeight="1">
      <c r="B191" s="612" t="s">
        <v>228</v>
      </c>
      <c r="C191" s="90"/>
      <c r="D191" s="1122">
        <v>38</v>
      </c>
      <c r="E191" s="1108">
        <v>26</v>
      </c>
      <c r="F191" s="276" t="s">
        <v>205</v>
      </c>
      <c r="G191" s="276" t="s">
        <v>205</v>
      </c>
      <c r="H191" s="276" t="s">
        <v>205</v>
      </c>
    </row>
    <row r="192" spans="2:16" ht="12.65" customHeight="1" thickBot="1">
      <c r="B192" s="298" t="s">
        <v>229</v>
      </c>
      <c r="C192" s="293">
        <v>10</v>
      </c>
      <c r="D192" s="1123">
        <v>1.4780241151302999E-2</v>
      </c>
      <c r="E192" s="298">
        <v>1.0172143974961001E-2</v>
      </c>
      <c r="F192" s="385" t="s">
        <v>205</v>
      </c>
      <c r="G192" s="385" t="s">
        <v>205</v>
      </c>
      <c r="H192" s="385" t="s">
        <v>205</v>
      </c>
    </row>
    <row r="193" spans="2:10" ht="156.75" customHeight="1">
      <c r="B193" s="1183" t="s">
        <v>273</v>
      </c>
      <c r="C193" s="1183"/>
      <c r="D193" s="1183"/>
      <c r="E193" s="1183"/>
      <c r="F193" s="1183"/>
      <c r="G193" s="1183"/>
      <c r="H193" s="1183"/>
    </row>
    <row r="194" spans="2:10" ht="20.5" customHeight="1">
      <c r="B194" s="288" t="s">
        <v>243</v>
      </c>
    </row>
    <row r="195" spans="2:10">
      <c r="B195" s="49" t="s">
        <v>243</v>
      </c>
      <c r="C195" s="88" t="s">
        <v>201</v>
      </c>
      <c r="D195" s="63">
        <v>2025</v>
      </c>
      <c r="E195" s="63">
        <v>2024</v>
      </c>
      <c r="F195" s="63">
        <v>2023</v>
      </c>
      <c r="G195" s="63">
        <v>2022</v>
      </c>
      <c r="H195" s="63">
        <v>2021</v>
      </c>
    </row>
    <row r="196" spans="2:10">
      <c r="B196" s="1189" t="s">
        <v>244</v>
      </c>
      <c r="C196" s="1189"/>
      <c r="D196" s="1190"/>
      <c r="E196" s="1189"/>
      <c r="F196" s="1189"/>
      <c r="G196" s="1189"/>
      <c r="H196" s="1189"/>
    </row>
    <row r="197" spans="2:10">
      <c r="B197" s="1194" t="s">
        <v>274</v>
      </c>
      <c r="C197" s="1194"/>
      <c r="D197" s="1100">
        <v>3.2899999999999999E-2</v>
      </c>
      <c r="E197" s="1107">
        <v>3.3000000000000002E-2</v>
      </c>
      <c r="F197" s="514">
        <v>2.93E-2</v>
      </c>
      <c r="G197" s="514">
        <v>3.27E-2</v>
      </c>
      <c r="H197" s="974">
        <v>2.3E-2</v>
      </c>
    </row>
    <row r="198" spans="2:10" ht="12.65" customHeight="1">
      <c r="B198" s="1180" t="s">
        <v>246</v>
      </c>
      <c r="C198" s="1180"/>
      <c r="D198" s="1180"/>
      <c r="E198" s="1180"/>
      <c r="F198" s="1180"/>
      <c r="G198" s="1180"/>
      <c r="H198" s="1180"/>
    </row>
    <row r="199" spans="2:10" ht="12.65" customHeight="1">
      <c r="B199" s="240" t="s">
        <v>247</v>
      </c>
      <c r="C199" s="90"/>
      <c r="D199" s="1093">
        <v>2624</v>
      </c>
      <c r="E199" s="1101">
        <v>2577</v>
      </c>
      <c r="F199" s="533">
        <v>2566</v>
      </c>
      <c r="G199" s="533">
        <v>2342</v>
      </c>
      <c r="H199" s="975">
        <v>2154</v>
      </c>
      <c r="J199" s="582"/>
    </row>
    <row r="200" spans="2:10" ht="12.65" customHeight="1">
      <c r="B200" s="1178" t="s">
        <v>204</v>
      </c>
      <c r="C200" s="1178"/>
      <c r="D200" s="1093">
        <v>1423</v>
      </c>
      <c r="E200" s="1101">
        <v>1386</v>
      </c>
      <c r="F200" s="533">
        <v>1370</v>
      </c>
      <c r="G200" s="533">
        <v>1249</v>
      </c>
      <c r="H200" s="276" t="s">
        <v>205</v>
      </c>
    </row>
    <row r="201" spans="2:10" ht="12" customHeight="1">
      <c r="B201" s="1178" t="s">
        <v>206</v>
      </c>
      <c r="C201" s="1178"/>
      <c r="D201" s="1093">
        <v>1201</v>
      </c>
      <c r="E201" s="1101">
        <v>1191</v>
      </c>
      <c r="F201" s="533">
        <v>1196</v>
      </c>
      <c r="G201" s="533">
        <v>1093</v>
      </c>
      <c r="H201" s="276" t="s">
        <v>205</v>
      </c>
    </row>
    <row r="202" spans="2:10" ht="12.65" customHeight="1">
      <c r="B202" s="240" t="s">
        <v>248</v>
      </c>
      <c r="C202" s="90"/>
      <c r="D202" s="831">
        <v>145</v>
      </c>
      <c r="E202" s="1114">
        <v>115</v>
      </c>
      <c r="F202" s="436">
        <f>SUM(F203:F204)</f>
        <v>99</v>
      </c>
      <c r="G202" s="390">
        <v>99</v>
      </c>
      <c r="H202" s="276" t="s">
        <v>205</v>
      </c>
    </row>
    <row r="203" spans="2:10" ht="12.65" customHeight="1">
      <c r="B203" s="1178" t="s">
        <v>204</v>
      </c>
      <c r="C203" s="1178"/>
      <c r="D203" s="1118">
        <v>82</v>
      </c>
      <c r="E203" s="1115">
        <v>59</v>
      </c>
      <c r="F203" s="437">
        <v>49</v>
      </c>
      <c r="G203" s="390">
        <v>51</v>
      </c>
      <c r="H203" s="276" t="s">
        <v>205</v>
      </c>
    </row>
    <row r="204" spans="2:10" ht="13" customHeight="1">
      <c r="B204" s="1178" t="s">
        <v>206</v>
      </c>
      <c r="C204" s="1178"/>
      <c r="D204" s="1118">
        <v>63</v>
      </c>
      <c r="E204" s="1115">
        <v>56</v>
      </c>
      <c r="F204" s="437">
        <v>50</v>
      </c>
      <c r="G204" s="390">
        <v>48</v>
      </c>
      <c r="H204" s="276" t="s">
        <v>205</v>
      </c>
    </row>
    <row r="205" spans="2:10" ht="15" customHeight="1">
      <c r="B205" s="240" t="s">
        <v>275</v>
      </c>
      <c r="C205" s="90"/>
      <c r="D205" s="1118">
        <v>136</v>
      </c>
      <c r="E205" s="211" t="s">
        <v>205</v>
      </c>
      <c r="F205" s="276" t="s">
        <v>205</v>
      </c>
      <c r="G205" s="276" t="s">
        <v>205</v>
      </c>
      <c r="H205" s="276" t="s">
        <v>205</v>
      </c>
    </row>
    <row r="206" spans="2:10" ht="12.65" customHeight="1">
      <c r="B206" s="300" t="s">
        <v>250</v>
      </c>
      <c r="C206" s="90"/>
      <c r="D206" s="1118">
        <v>74</v>
      </c>
      <c r="E206" s="211" t="s">
        <v>205</v>
      </c>
      <c r="F206" s="276" t="s">
        <v>205</v>
      </c>
      <c r="G206" s="276" t="s">
        <v>205</v>
      </c>
      <c r="H206" s="276" t="s">
        <v>205</v>
      </c>
    </row>
    <row r="207" spans="2:10" ht="12.65" customHeight="1">
      <c r="B207" s="300" t="s">
        <v>206</v>
      </c>
      <c r="C207" s="90"/>
      <c r="D207" s="1118">
        <v>62</v>
      </c>
      <c r="E207" s="211" t="s">
        <v>205</v>
      </c>
      <c r="F207" s="276" t="s">
        <v>205</v>
      </c>
      <c r="G207" s="276" t="s">
        <v>205</v>
      </c>
      <c r="H207" s="276" t="s">
        <v>205</v>
      </c>
    </row>
    <row r="208" spans="2:10" ht="27.65" customHeight="1">
      <c r="B208" s="240" t="s">
        <v>251</v>
      </c>
      <c r="C208" s="90"/>
      <c r="D208" s="1118">
        <v>107</v>
      </c>
      <c r="E208" s="211" t="s">
        <v>205</v>
      </c>
      <c r="F208" s="276" t="s">
        <v>205</v>
      </c>
      <c r="G208" s="276" t="s">
        <v>205</v>
      </c>
      <c r="H208" s="276" t="s">
        <v>205</v>
      </c>
    </row>
    <row r="209" spans="2:14" ht="12.65" customHeight="1">
      <c r="B209" s="300" t="s">
        <v>250</v>
      </c>
      <c r="C209" s="90"/>
      <c r="D209" s="1118">
        <v>53</v>
      </c>
      <c r="E209" s="211" t="s">
        <v>205</v>
      </c>
      <c r="F209" s="276" t="s">
        <v>205</v>
      </c>
      <c r="G209" s="276" t="s">
        <v>205</v>
      </c>
      <c r="H209" s="276" t="s">
        <v>205</v>
      </c>
    </row>
    <row r="210" spans="2:14" ht="12.65" customHeight="1">
      <c r="B210" s="300" t="s">
        <v>206</v>
      </c>
      <c r="C210" s="90"/>
      <c r="D210" s="1118">
        <v>54</v>
      </c>
      <c r="E210" s="211" t="s">
        <v>205</v>
      </c>
      <c r="F210" s="276" t="s">
        <v>205</v>
      </c>
      <c r="G210" s="276" t="s">
        <v>205</v>
      </c>
      <c r="H210" s="276" t="s">
        <v>205</v>
      </c>
    </row>
    <row r="211" spans="2:14" ht="12.65" customHeight="1">
      <c r="B211" s="240" t="s">
        <v>252</v>
      </c>
      <c r="C211" s="90"/>
      <c r="D211" s="1100">
        <v>0.91279999999999994</v>
      </c>
      <c r="E211" s="211" t="s">
        <v>205</v>
      </c>
      <c r="F211" s="276" t="s">
        <v>205</v>
      </c>
      <c r="G211" s="276" t="s">
        <v>205</v>
      </c>
      <c r="H211" s="276" t="s">
        <v>205</v>
      </c>
    </row>
    <row r="212" spans="2:14" ht="12.65" customHeight="1">
      <c r="B212" s="300" t="s">
        <v>276</v>
      </c>
      <c r="C212" s="90"/>
      <c r="D212" s="1100">
        <v>0.85060000000000002</v>
      </c>
      <c r="E212" s="211" t="s">
        <v>205</v>
      </c>
      <c r="F212" s="276" t="s">
        <v>205</v>
      </c>
      <c r="G212" s="276" t="s">
        <v>205</v>
      </c>
      <c r="H212" s="276" t="s">
        <v>205</v>
      </c>
    </row>
    <row r="213" spans="2:14" ht="12.65" customHeight="1">
      <c r="B213" s="300" t="s">
        <v>254</v>
      </c>
      <c r="C213" s="90"/>
      <c r="D213" s="1100">
        <v>1</v>
      </c>
      <c r="E213" s="211" t="s">
        <v>205</v>
      </c>
      <c r="F213" s="276" t="s">
        <v>205</v>
      </c>
      <c r="G213" s="276" t="s">
        <v>205</v>
      </c>
      <c r="H213" s="276" t="s">
        <v>205</v>
      </c>
    </row>
    <row r="214" spans="2:14" ht="12.65" customHeight="1">
      <c r="B214" s="240" t="s">
        <v>255</v>
      </c>
      <c r="C214" s="90"/>
      <c r="D214" s="1100">
        <v>0.81679999999999997</v>
      </c>
      <c r="E214" s="211" t="s">
        <v>205</v>
      </c>
      <c r="F214" s="276" t="s">
        <v>205</v>
      </c>
      <c r="G214" s="276" t="s">
        <v>205</v>
      </c>
      <c r="H214" s="276" t="s">
        <v>205</v>
      </c>
    </row>
    <row r="215" spans="2:14" ht="12.65" customHeight="1">
      <c r="B215" s="300" t="s">
        <v>276</v>
      </c>
      <c r="C215" s="90"/>
      <c r="D215" s="1100">
        <v>0.81540000000000001</v>
      </c>
      <c r="E215" s="211" t="s">
        <v>205</v>
      </c>
      <c r="F215" s="276" t="s">
        <v>205</v>
      </c>
      <c r="G215" s="276" t="s">
        <v>205</v>
      </c>
      <c r="H215" s="276" t="s">
        <v>205</v>
      </c>
    </row>
    <row r="216" spans="2:14" ht="12.65" customHeight="1" thickBot="1">
      <c r="B216" s="301" t="s">
        <v>254</v>
      </c>
      <c r="C216" s="293"/>
      <c r="D216" s="1124">
        <v>0.81820000000000004</v>
      </c>
      <c r="E216" s="212" t="s">
        <v>205</v>
      </c>
      <c r="F216" s="385" t="s">
        <v>205</v>
      </c>
      <c r="G216" s="385" t="s">
        <v>205</v>
      </c>
      <c r="H216" s="385" t="s">
        <v>205</v>
      </c>
    </row>
    <row r="217" spans="2:14" ht="19.5" customHeight="1">
      <c r="B217" s="1183" t="s">
        <v>277</v>
      </c>
      <c r="C217" s="1183"/>
      <c r="D217" s="1183"/>
      <c r="E217" s="1183"/>
      <c r="F217" s="1183"/>
      <c r="G217" s="1183"/>
      <c r="H217" s="1183"/>
    </row>
    <row r="218" spans="2:14" ht="22.5" customHeight="1">
      <c r="B218" s="363" t="s">
        <v>278</v>
      </c>
      <c r="C218" s="19"/>
      <c r="D218" s="19"/>
      <c r="E218" s="19"/>
      <c r="F218" s="22"/>
      <c r="G218" s="22"/>
      <c r="H218" s="22"/>
      <c r="I218" s="22"/>
      <c r="J218" s="22"/>
    </row>
    <row r="219" spans="2:14" ht="20.149999999999999" customHeight="1">
      <c r="B219" s="288" t="s">
        <v>199</v>
      </c>
      <c r="C219" s="2"/>
      <c r="D219" s="2"/>
      <c r="E219" s="2"/>
      <c r="F219" s="3"/>
      <c r="G219" s="19"/>
      <c r="H219" s="1184"/>
      <c r="I219" s="1184"/>
      <c r="J219" s="1184"/>
    </row>
    <row r="220" spans="2:14">
      <c r="B220" s="49" t="s">
        <v>258</v>
      </c>
      <c r="C220" s="88" t="s">
        <v>201</v>
      </c>
      <c r="D220" s="63">
        <v>2025</v>
      </c>
      <c r="E220" s="63">
        <v>2024</v>
      </c>
      <c r="F220" s="63">
        <v>2023</v>
      </c>
      <c r="G220" s="63">
        <v>2022</v>
      </c>
      <c r="H220" s="63">
        <v>2021</v>
      </c>
    </row>
    <row r="221" spans="2:14" ht="13.5" customHeight="1">
      <c r="B221" s="881" t="s">
        <v>202</v>
      </c>
      <c r="C221" s="890">
        <v>1</v>
      </c>
      <c r="D221" s="1102"/>
      <c r="E221" s="886"/>
      <c r="F221" s="891"/>
      <c r="G221" s="892"/>
      <c r="H221" s="892"/>
      <c r="K221" s="22"/>
      <c r="L221" s="22"/>
      <c r="M221" s="22"/>
      <c r="N221" s="22"/>
    </row>
    <row r="222" spans="2:14" ht="12.65" customHeight="1">
      <c r="B222" s="741" t="s">
        <v>203</v>
      </c>
      <c r="C222" s="728"/>
      <c r="D222" s="1076">
        <v>227</v>
      </c>
      <c r="E222" s="534">
        <v>252</v>
      </c>
      <c r="F222" s="211">
        <v>249</v>
      </c>
      <c r="G222" s="211">
        <v>229</v>
      </c>
      <c r="H222" s="276" t="s">
        <v>205</v>
      </c>
    </row>
    <row r="223" spans="2:14">
      <c r="B223" s="290" t="s">
        <v>204</v>
      </c>
      <c r="C223" s="90"/>
      <c r="D223" s="832">
        <v>134</v>
      </c>
      <c r="E223" s="535">
        <v>146</v>
      </c>
      <c r="F223" s="276" t="s">
        <v>205</v>
      </c>
      <c r="G223" s="276" t="s">
        <v>205</v>
      </c>
      <c r="H223" s="276" t="s">
        <v>205</v>
      </c>
    </row>
    <row r="224" spans="2:14">
      <c r="B224" s="290" t="s">
        <v>206</v>
      </c>
      <c r="C224" s="90"/>
      <c r="D224" s="622">
        <v>93</v>
      </c>
      <c r="E224" s="534">
        <v>106</v>
      </c>
      <c r="F224" s="276" t="s">
        <v>205</v>
      </c>
      <c r="G224" s="276" t="s">
        <v>205</v>
      </c>
      <c r="H224" s="276" t="s">
        <v>205</v>
      </c>
    </row>
    <row r="225" spans="2:9">
      <c r="B225" s="885" t="s">
        <v>259</v>
      </c>
      <c r="C225" s="886"/>
      <c r="D225" s="886"/>
      <c r="E225" s="886"/>
      <c r="F225" s="886"/>
      <c r="G225" s="888"/>
      <c r="H225" s="888"/>
    </row>
    <row r="226" spans="2:9">
      <c r="B226" s="72" t="s">
        <v>208</v>
      </c>
      <c r="C226" s="90">
        <v>2</v>
      </c>
      <c r="D226" s="733"/>
      <c r="E226" s="89"/>
      <c r="F226" s="284"/>
      <c r="G226" s="285"/>
      <c r="H226" s="87"/>
    </row>
    <row r="227" spans="2:9">
      <c r="B227" s="51" t="s">
        <v>184</v>
      </c>
      <c r="C227" s="90"/>
      <c r="D227" s="831">
        <v>227</v>
      </c>
      <c r="E227" s="1110">
        <v>252</v>
      </c>
      <c r="F227" s="211">
        <v>249</v>
      </c>
      <c r="G227" s="276" t="s">
        <v>205</v>
      </c>
      <c r="H227" s="276" t="s">
        <v>205</v>
      </c>
      <c r="I227" s="592"/>
    </row>
    <row r="228" spans="2:9">
      <c r="B228" s="290" t="s">
        <v>204</v>
      </c>
      <c r="C228" s="90"/>
      <c r="D228" s="831">
        <v>134</v>
      </c>
      <c r="E228" s="1110">
        <v>146</v>
      </c>
      <c r="F228" s="276" t="s">
        <v>205</v>
      </c>
      <c r="G228" s="276" t="s">
        <v>205</v>
      </c>
      <c r="H228" s="276" t="s">
        <v>205</v>
      </c>
    </row>
    <row r="229" spans="2:9">
      <c r="B229" s="290" t="s">
        <v>206</v>
      </c>
      <c r="C229" s="90"/>
      <c r="D229" s="831">
        <v>93</v>
      </c>
      <c r="E229" s="1110">
        <v>106</v>
      </c>
      <c r="F229" s="276" t="s">
        <v>205</v>
      </c>
      <c r="G229" s="276" t="s">
        <v>205</v>
      </c>
      <c r="H229" s="276" t="s">
        <v>205</v>
      </c>
    </row>
    <row r="230" spans="2:9">
      <c r="B230" s="72" t="s">
        <v>209</v>
      </c>
      <c r="C230" s="90"/>
      <c r="D230" s="731"/>
      <c r="E230" s="90"/>
      <c r="F230" s="283"/>
      <c r="G230" s="257"/>
      <c r="H230" s="195"/>
    </row>
    <row r="231" spans="2:9">
      <c r="B231" s="51" t="s">
        <v>184</v>
      </c>
      <c r="C231" s="90"/>
      <c r="D231" s="831" t="s">
        <v>211</v>
      </c>
      <c r="E231" s="1110" t="s">
        <v>211</v>
      </c>
      <c r="F231" s="276" t="s">
        <v>211</v>
      </c>
      <c r="G231" s="276" t="s">
        <v>211</v>
      </c>
      <c r="H231" s="276" t="s">
        <v>211</v>
      </c>
    </row>
    <row r="232" spans="2:9">
      <c r="B232" s="290" t="s">
        <v>204</v>
      </c>
      <c r="C232" s="90"/>
      <c r="D232" s="831" t="s">
        <v>211</v>
      </c>
      <c r="E232" s="1110" t="s">
        <v>211</v>
      </c>
      <c r="F232" s="276" t="s">
        <v>211</v>
      </c>
      <c r="G232" s="276" t="s">
        <v>211</v>
      </c>
      <c r="H232" s="276" t="s">
        <v>211</v>
      </c>
    </row>
    <row r="233" spans="2:9">
      <c r="B233" s="290" t="s">
        <v>206</v>
      </c>
      <c r="C233" s="90"/>
      <c r="D233" s="831" t="s">
        <v>211</v>
      </c>
      <c r="E233" s="1110" t="s">
        <v>211</v>
      </c>
      <c r="F233" s="276" t="s">
        <v>211</v>
      </c>
      <c r="G233" s="276" t="s">
        <v>211</v>
      </c>
      <c r="H233" s="276" t="s">
        <v>211</v>
      </c>
    </row>
    <row r="234" spans="2:9">
      <c r="B234" s="72" t="s">
        <v>210</v>
      </c>
      <c r="C234" s="90"/>
      <c r="D234" s="1113"/>
      <c r="E234" s="90"/>
      <c r="F234" s="283"/>
      <c r="G234" s="257"/>
      <c r="H234" s="195"/>
    </row>
    <row r="235" spans="2:9">
      <c r="B235" s="51" t="s">
        <v>184</v>
      </c>
      <c r="C235" s="90"/>
      <c r="D235" s="831" t="s">
        <v>211</v>
      </c>
      <c r="E235" s="1110" t="s">
        <v>211</v>
      </c>
      <c r="F235" s="276" t="s">
        <v>211</v>
      </c>
      <c r="G235" s="276" t="s">
        <v>211</v>
      </c>
      <c r="H235" s="276" t="s">
        <v>211</v>
      </c>
    </row>
    <row r="236" spans="2:9">
      <c r="B236" s="290" t="s">
        <v>204</v>
      </c>
      <c r="C236" s="90"/>
      <c r="D236" s="831" t="s">
        <v>211</v>
      </c>
      <c r="E236" s="1110" t="s">
        <v>211</v>
      </c>
      <c r="F236" s="276" t="s">
        <v>211</v>
      </c>
      <c r="G236" s="276" t="s">
        <v>211</v>
      </c>
      <c r="H236" s="276" t="s">
        <v>211</v>
      </c>
    </row>
    <row r="237" spans="2:9">
      <c r="B237" s="290" t="s">
        <v>206</v>
      </c>
      <c r="C237" s="90"/>
      <c r="D237" s="831" t="s">
        <v>211</v>
      </c>
      <c r="E237" s="1110" t="s">
        <v>211</v>
      </c>
      <c r="F237" s="276" t="s">
        <v>211</v>
      </c>
      <c r="G237" s="276" t="s">
        <v>211</v>
      </c>
      <c r="H237" s="276" t="s">
        <v>211</v>
      </c>
    </row>
    <row r="238" spans="2:9">
      <c r="B238" s="72" t="s">
        <v>212</v>
      </c>
      <c r="C238" s="90">
        <v>2</v>
      </c>
      <c r="D238" s="731"/>
      <c r="E238" s="90"/>
      <c r="F238" s="283"/>
      <c r="G238" s="257"/>
      <c r="H238" s="195"/>
    </row>
    <row r="239" spans="2:9">
      <c r="B239" s="51" t="s">
        <v>184</v>
      </c>
      <c r="C239" s="90"/>
      <c r="D239" s="831">
        <v>227</v>
      </c>
      <c r="E239" s="1110">
        <v>251</v>
      </c>
      <c r="F239" s="211">
        <v>248</v>
      </c>
      <c r="G239" s="211">
        <v>227</v>
      </c>
      <c r="H239" s="276" t="s">
        <v>205</v>
      </c>
    </row>
    <row r="240" spans="2:9">
      <c r="B240" s="290" t="s">
        <v>204</v>
      </c>
      <c r="C240" s="90"/>
      <c r="D240" s="831">
        <v>134</v>
      </c>
      <c r="E240" s="1110">
        <v>145</v>
      </c>
      <c r="F240" s="276" t="s">
        <v>205</v>
      </c>
      <c r="G240" s="276" t="s">
        <v>205</v>
      </c>
      <c r="H240" s="276" t="s">
        <v>205</v>
      </c>
    </row>
    <row r="241" spans="2:10">
      <c r="B241" s="290" t="s">
        <v>206</v>
      </c>
      <c r="C241" s="90"/>
      <c r="D241" s="831">
        <v>93</v>
      </c>
      <c r="E241" s="1110">
        <v>106</v>
      </c>
      <c r="F241" s="276" t="s">
        <v>205</v>
      </c>
      <c r="G241" s="276" t="s">
        <v>205</v>
      </c>
      <c r="H241" s="276" t="s">
        <v>205</v>
      </c>
    </row>
    <row r="242" spans="2:10">
      <c r="B242" s="72" t="s">
        <v>213</v>
      </c>
      <c r="C242" s="90">
        <v>3</v>
      </c>
      <c r="D242" s="731"/>
      <c r="E242" s="90"/>
      <c r="F242" s="283"/>
      <c r="G242" s="211"/>
      <c r="H242" s="211"/>
    </row>
    <row r="243" spans="2:10">
      <c r="B243" s="51" t="s">
        <v>184</v>
      </c>
      <c r="C243" s="90"/>
      <c r="D243" s="831">
        <v>0</v>
      </c>
      <c r="E243" s="1110">
        <v>1</v>
      </c>
      <c r="F243" s="211">
        <v>1</v>
      </c>
      <c r="G243" s="211">
        <v>2</v>
      </c>
      <c r="H243" s="276" t="s">
        <v>205</v>
      </c>
    </row>
    <row r="244" spans="2:10">
      <c r="B244" s="290" t="s">
        <v>204</v>
      </c>
      <c r="C244" s="90"/>
      <c r="D244" s="831">
        <v>0</v>
      </c>
      <c r="E244" s="1110">
        <v>1</v>
      </c>
      <c r="F244" s="276" t="s">
        <v>205</v>
      </c>
      <c r="G244" s="276" t="s">
        <v>205</v>
      </c>
      <c r="H244" s="276" t="s">
        <v>205</v>
      </c>
    </row>
    <row r="245" spans="2:10">
      <c r="B245" s="290" t="s">
        <v>206</v>
      </c>
      <c r="C245" s="90"/>
      <c r="D245" s="831">
        <v>0</v>
      </c>
      <c r="E245" s="1110">
        <v>0</v>
      </c>
      <c r="F245" s="276" t="s">
        <v>205</v>
      </c>
      <c r="G245" s="276" t="s">
        <v>205</v>
      </c>
      <c r="H245" s="276" t="s">
        <v>205</v>
      </c>
      <c r="J245" s="420"/>
    </row>
    <row r="246" spans="2:10">
      <c r="B246" s="885" t="s">
        <v>214</v>
      </c>
      <c r="C246" s="1102"/>
      <c r="D246" s="1086"/>
      <c r="E246" s="1102"/>
      <c r="F246" s="279"/>
      <c r="G246" s="279"/>
      <c r="H246" s="279"/>
    </row>
    <row r="247" spans="2:10" ht="13" thickBot="1">
      <c r="B247" s="734" t="s">
        <v>214</v>
      </c>
      <c r="C247" s="735">
        <v>4</v>
      </c>
      <c r="D247" s="1125">
        <v>142</v>
      </c>
      <c r="E247" s="1126">
        <v>170</v>
      </c>
      <c r="F247" s="1127" t="s">
        <v>205</v>
      </c>
      <c r="G247" s="438" t="s">
        <v>205</v>
      </c>
      <c r="H247" s="739" t="s">
        <v>205</v>
      </c>
    </row>
    <row r="248" spans="2:10" ht="97.5" customHeight="1">
      <c r="B248" s="1192" t="s">
        <v>1475</v>
      </c>
      <c r="C248" s="1192"/>
      <c r="D248" s="1192"/>
      <c r="E248" s="1192"/>
      <c r="F248" s="1192"/>
      <c r="G248" s="1192"/>
      <c r="H248" s="1192"/>
    </row>
    <row r="249" spans="2:10">
      <c r="B249" s="1193"/>
      <c r="C249" s="1193"/>
      <c r="D249" s="1193"/>
      <c r="E249" s="1193"/>
      <c r="F249" s="1193"/>
      <c r="G249" s="1193"/>
      <c r="H249" s="1193"/>
    </row>
    <row r="250" spans="2:10" ht="18.5">
      <c r="B250" s="289" t="s">
        <v>215</v>
      </c>
    </row>
    <row r="251" spans="2:10">
      <c r="B251" s="49" t="s">
        <v>216</v>
      </c>
      <c r="C251" s="88" t="s">
        <v>201</v>
      </c>
      <c r="D251" s="63">
        <v>2025</v>
      </c>
      <c r="E251" s="63">
        <v>2024</v>
      </c>
      <c r="F251" s="63">
        <v>2023</v>
      </c>
      <c r="G251" s="63">
        <v>2022</v>
      </c>
      <c r="H251" s="63">
        <v>2021</v>
      </c>
    </row>
    <row r="252" spans="2:10">
      <c r="B252" s="1163" t="s">
        <v>217</v>
      </c>
      <c r="C252" s="1163"/>
      <c r="D252" s="831">
        <v>42</v>
      </c>
      <c r="E252" s="1110">
        <v>29</v>
      </c>
      <c r="F252" s="276" t="s">
        <v>205</v>
      </c>
      <c r="G252" s="276" t="s">
        <v>205</v>
      </c>
      <c r="H252" s="276" t="s">
        <v>205</v>
      </c>
    </row>
    <row r="253" spans="2:10">
      <c r="B253" s="1179" t="s">
        <v>279</v>
      </c>
      <c r="C253" s="1179"/>
      <c r="D253" s="1092">
        <v>0.17499999999999999</v>
      </c>
      <c r="E253" s="1112">
        <v>0.115</v>
      </c>
      <c r="F253" s="276" t="s">
        <v>205</v>
      </c>
      <c r="G253" s="276" t="s">
        <v>205</v>
      </c>
      <c r="H253" s="276" t="s">
        <v>205</v>
      </c>
    </row>
    <row r="254" spans="2:10">
      <c r="B254" s="894" t="s">
        <v>280</v>
      </c>
      <c r="C254" s="886"/>
      <c r="D254" s="896"/>
      <c r="E254" s="894"/>
      <c r="F254" s="895"/>
      <c r="G254" s="896"/>
      <c r="H254" s="896"/>
    </row>
    <row r="255" spans="2:10" ht="12.65" customHeight="1">
      <c r="B255" s="116" t="s">
        <v>220</v>
      </c>
      <c r="C255" s="90"/>
      <c r="D255" s="831">
        <v>33</v>
      </c>
      <c r="E255" s="1110">
        <v>16</v>
      </c>
      <c r="F255" s="276" t="s">
        <v>205</v>
      </c>
      <c r="G255" s="276" t="s">
        <v>205</v>
      </c>
      <c r="H255" s="276" t="s">
        <v>205</v>
      </c>
    </row>
    <row r="256" spans="2:10" ht="12.65" customHeight="1">
      <c r="B256" s="116" t="s">
        <v>264</v>
      </c>
      <c r="C256" s="90">
        <v>1</v>
      </c>
      <c r="D256" s="1092">
        <v>0.13800000000000001</v>
      </c>
      <c r="E256" s="1112">
        <v>6.3500000000000001E-2</v>
      </c>
      <c r="F256" s="276" t="s">
        <v>205</v>
      </c>
      <c r="G256" s="276" t="s">
        <v>205</v>
      </c>
      <c r="H256" s="276" t="s">
        <v>205</v>
      </c>
    </row>
    <row r="257" spans="2:8" ht="12.65" customHeight="1">
      <c r="B257" s="116" t="s">
        <v>206</v>
      </c>
      <c r="C257" s="90"/>
      <c r="D257" s="831">
        <v>9</v>
      </c>
      <c r="E257" s="1110">
        <v>13</v>
      </c>
      <c r="F257" s="276" t="s">
        <v>205</v>
      </c>
      <c r="G257" s="276" t="s">
        <v>205</v>
      </c>
      <c r="H257" s="276" t="s">
        <v>205</v>
      </c>
    </row>
    <row r="258" spans="2:8" ht="12.65" customHeight="1">
      <c r="B258" s="116" t="s">
        <v>265</v>
      </c>
      <c r="C258" s="90">
        <v>2</v>
      </c>
      <c r="D258" s="1092">
        <v>3.7999999999999999E-2</v>
      </c>
      <c r="E258" s="1112">
        <v>5.16E-2</v>
      </c>
      <c r="F258" s="276" t="s">
        <v>205</v>
      </c>
      <c r="G258" s="276" t="s">
        <v>205</v>
      </c>
      <c r="H258" s="276" t="s">
        <v>205</v>
      </c>
    </row>
    <row r="259" spans="2:8" ht="12.65" customHeight="1">
      <c r="B259" s="894" t="s">
        <v>281</v>
      </c>
      <c r="C259" s="886"/>
      <c r="D259" s="896"/>
      <c r="E259" s="894"/>
      <c r="F259" s="895"/>
      <c r="G259" s="895"/>
      <c r="H259" s="895"/>
    </row>
    <row r="260" spans="2:8" ht="12.65" customHeight="1">
      <c r="B260" s="116" t="s">
        <v>224</v>
      </c>
      <c r="C260" s="90"/>
      <c r="D260" s="831">
        <v>5</v>
      </c>
      <c r="E260" s="1110">
        <v>17</v>
      </c>
      <c r="F260" s="276" t="s">
        <v>205</v>
      </c>
      <c r="G260" s="276" t="s">
        <v>205</v>
      </c>
      <c r="H260" s="276" t="s">
        <v>205</v>
      </c>
    </row>
    <row r="261" spans="2:8" ht="12.65" customHeight="1">
      <c r="B261" s="116" t="s">
        <v>266</v>
      </c>
      <c r="C261" s="90">
        <v>3</v>
      </c>
      <c r="D261" s="1092">
        <v>2.1000000000000001E-2</v>
      </c>
      <c r="E261" s="1112">
        <v>6.7500000000000004E-2</v>
      </c>
      <c r="F261" s="276" t="s">
        <v>205</v>
      </c>
      <c r="G261" s="276" t="s">
        <v>205</v>
      </c>
      <c r="H261" s="276" t="s">
        <v>205</v>
      </c>
    </row>
    <row r="262" spans="2:8" ht="12.65" customHeight="1">
      <c r="B262" s="116" t="s">
        <v>226</v>
      </c>
      <c r="C262" s="90"/>
      <c r="D262" s="831">
        <v>25</v>
      </c>
      <c r="E262" s="1110">
        <v>9</v>
      </c>
      <c r="F262" s="276" t="s">
        <v>205</v>
      </c>
      <c r="G262" s="276" t="s">
        <v>205</v>
      </c>
      <c r="H262" s="276" t="s">
        <v>205</v>
      </c>
    </row>
    <row r="263" spans="2:8" ht="12.65" customHeight="1">
      <c r="B263" s="116" t="s">
        <v>267</v>
      </c>
      <c r="C263" s="90">
        <v>4</v>
      </c>
      <c r="D263" s="1092">
        <v>0.104</v>
      </c>
      <c r="E263" s="1112">
        <v>3.5700000000000003E-2</v>
      </c>
      <c r="F263" s="276" t="s">
        <v>205</v>
      </c>
      <c r="G263" s="276" t="s">
        <v>205</v>
      </c>
      <c r="H263" s="276" t="s">
        <v>205</v>
      </c>
    </row>
    <row r="264" spans="2:8" ht="12.65" customHeight="1">
      <c r="B264" s="612" t="s">
        <v>228</v>
      </c>
      <c r="C264" s="733"/>
      <c r="D264" s="1074">
        <v>12</v>
      </c>
      <c r="E264" s="1111">
        <v>3</v>
      </c>
      <c r="F264" s="737" t="s">
        <v>205</v>
      </c>
      <c r="G264" s="737" t="s">
        <v>205</v>
      </c>
      <c r="H264" s="737" t="s">
        <v>205</v>
      </c>
    </row>
    <row r="265" spans="2:8" ht="12.65" customHeight="1" thickBot="1">
      <c r="B265" s="740" t="s">
        <v>268</v>
      </c>
      <c r="C265" s="735">
        <v>5</v>
      </c>
      <c r="D265" s="837">
        <v>0.05</v>
      </c>
      <c r="E265" s="1095">
        <v>1.1900000000000001E-2</v>
      </c>
      <c r="F265" s="739" t="s">
        <v>205</v>
      </c>
      <c r="G265" s="739" t="s">
        <v>205</v>
      </c>
      <c r="H265" s="739" t="s">
        <v>205</v>
      </c>
    </row>
    <row r="266" spans="2:8" ht="39.65" customHeight="1">
      <c r="B266" s="1183" t="s">
        <v>282</v>
      </c>
      <c r="C266" s="1183"/>
      <c r="D266" s="1183"/>
      <c r="E266" s="1183"/>
      <c r="F266" s="1183"/>
      <c r="G266" s="1183"/>
      <c r="H266" s="1183"/>
    </row>
    <row r="267" spans="2:8" ht="23.5" customHeight="1">
      <c r="B267" s="288" t="s">
        <v>231</v>
      </c>
      <c r="C267" s="109"/>
      <c r="D267" s="109"/>
      <c r="E267" s="109"/>
      <c r="F267" s="109"/>
      <c r="G267" s="109"/>
      <c r="H267" s="109"/>
    </row>
    <row r="268" spans="2:8" ht="12.65" customHeight="1">
      <c r="B268" s="49" t="s">
        <v>232</v>
      </c>
      <c r="C268" s="88" t="s">
        <v>201</v>
      </c>
      <c r="D268" s="63">
        <v>2025</v>
      </c>
      <c r="E268" s="63">
        <v>2024</v>
      </c>
      <c r="F268" s="63">
        <v>2023</v>
      </c>
      <c r="G268" s="63">
        <v>2022</v>
      </c>
      <c r="H268" s="63">
        <v>2021</v>
      </c>
    </row>
    <row r="269" spans="2:8" ht="14.5" customHeight="1">
      <c r="B269" s="1163" t="s">
        <v>233</v>
      </c>
      <c r="C269" s="1163"/>
      <c r="D269" s="831">
        <v>66</v>
      </c>
      <c r="E269" s="1110">
        <v>32</v>
      </c>
      <c r="F269" s="276" t="s">
        <v>205</v>
      </c>
      <c r="G269" s="276" t="s">
        <v>205</v>
      </c>
      <c r="H269" s="276" t="s">
        <v>205</v>
      </c>
    </row>
    <row r="270" spans="2:8">
      <c r="B270" s="116" t="s">
        <v>283</v>
      </c>
      <c r="C270" s="90"/>
      <c r="D270" s="1128">
        <v>0.27600000000000002</v>
      </c>
      <c r="E270" s="1112">
        <v>0.127</v>
      </c>
      <c r="F270" s="276" t="s">
        <v>205</v>
      </c>
      <c r="G270" s="276" t="s">
        <v>205</v>
      </c>
      <c r="H270" s="276" t="s">
        <v>205</v>
      </c>
    </row>
    <row r="271" spans="2:8">
      <c r="B271" s="116" t="s">
        <v>235</v>
      </c>
      <c r="C271" s="90"/>
      <c r="D271" s="1128">
        <v>0.72440000000000004</v>
      </c>
      <c r="E271" s="1112">
        <v>0.873</v>
      </c>
      <c r="F271" s="276" t="s">
        <v>205</v>
      </c>
      <c r="G271" s="276" t="s">
        <v>205</v>
      </c>
      <c r="H271" s="276" t="s">
        <v>205</v>
      </c>
    </row>
    <row r="272" spans="2:8">
      <c r="B272" s="1182" t="s">
        <v>284</v>
      </c>
      <c r="C272" s="1182"/>
      <c r="D272" s="1181"/>
      <c r="E272" s="1182"/>
      <c r="F272" s="1181"/>
      <c r="G272" s="1181"/>
      <c r="H272" s="1181"/>
    </row>
    <row r="273" spans="2:8" ht="12.65" customHeight="1">
      <c r="B273" s="1179" t="s">
        <v>220</v>
      </c>
      <c r="C273" s="1179"/>
      <c r="D273" s="831">
        <v>44</v>
      </c>
      <c r="E273" s="1110">
        <v>16</v>
      </c>
      <c r="F273" s="276" t="s">
        <v>205</v>
      </c>
      <c r="G273" s="276" t="s">
        <v>205</v>
      </c>
      <c r="H273" s="276" t="s">
        <v>205</v>
      </c>
    </row>
    <row r="274" spans="2:8" ht="12.65" customHeight="1">
      <c r="B274" s="1179" t="s">
        <v>264</v>
      </c>
      <c r="C274" s="1179"/>
      <c r="D274" s="1128">
        <v>0.184</v>
      </c>
      <c r="E274" s="1112">
        <v>6.3500000000000001E-2</v>
      </c>
      <c r="F274" s="276" t="s">
        <v>205</v>
      </c>
      <c r="G274" s="276" t="s">
        <v>205</v>
      </c>
      <c r="H274" s="276" t="s">
        <v>205</v>
      </c>
    </row>
    <row r="275" spans="2:8" ht="12.65" customHeight="1">
      <c r="B275" s="1179" t="s">
        <v>206</v>
      </c>
      <c r="C275" s="1179"/>
      <c r="D275" s="831">
        <v>22</v>
      </c>
      <c r="E275" s="1110">
        <v>16</v>
      </c>
      <c r="F275" s="276" t="s">
        <v>205</v>
      </c>
      <c r="G275" s="276" t="s">
        <v>205</v>
      </c>
      <c r="H275" s="276" t="s">
        <v>205</v>
      </c>
    </row>
    <row r="276" spans="2:8" ht="12.65" customHeight="1">
      <c r="B276" s="1179" t="s">
        <v>265</v>
      </c>
      <c r="C276" s="1179"/>
      <c r="D276" s="1128">
        <v>9.1999999999999998E-2</v>
      </c>
      <c r="E276" s="1112">
        <v>6.3500000000000001E-2</v>
      </c>
      <c r="F276" s="276" t="s">
        <v>205</v>
      </c>
      <c r="G276" s="276" t="s">
        <v>205</v>
      </c>
      <c r="H276" s="276" t="s">
        <v>205</v>
      </c>
    </row>
    <row r="277" spans="2:8" ht="12.65" customHeight="1">
      <c r="B277" s="1182" t="s">
        <v>285</v>
      </c>
      <c r="C277" s="1182"/>
      <c r="D277" s="1181"/>
      <c r="E277" s="1182"/>
      <c r="F277" s="1181"/>
      <c r="G277" s="1181"/>
      <c r="H277" s="1181"/>
    </row>
    <row r="278" spans="2:8" ht="12.65" customHeight="1">
      <c r="B278" s="1179" t="s">
        <v>224</v>
      </c>
      <c r="C278" s="1179"/>
      <c r="D278" s="831">
        <v>11</v>
      </c>
      <c r="E278" s="1110">
        <v>9</v>
      </c>
      <c r="F278" s="276" t="s">
        <v>205</v>
      </c>
      <c r="G278" s="276" t="s">
        <v>205</v>
      </c>
      <c r="H278" s="276" t="s">
        <v>205</v>
      </c>
    </row>
    <row r="279" spans="2:8" ht="12.65" customHeight="1">
      <c r="B279" s="1179" t="s">
        <v>266</v>
      </c>
      <c r="C279" s="1179"/>
      <c r="D279" s="1128">
        <v>4.5999999999999999E-2</v>
      </c>
      <c r="E279" s="1112">
        <v>3.5700000000000003E-2</v>
      </c>
      <c r="F279" s="276" t="s">
        <v>205</v>
      </c>
      <c r="G279" s="276" t="s">
        <v>205</v>
      </c>
      <c r="H279" s="276" t="s">
        <v>205</v>
      </c>
    </row>
    <row r="280" spans="2:8" ht="12.65" customHeight="1">
      <c r="B280" s="1179" t="s">
        <v>226</v>
      </c>
      <c r="C280" s="1179"/>
      <c r="D280" s="831">
        <v>44</v>
      </c>
      <c r="E280" s="1110">
        <v>15</v>
      </c>
      <c r="F280" s="276" t="s">
        <v>205</v>
      </c>
      <c r="G280" s="276" t="s">
        <v>205</v>
      </c>
      <c r="H280" s="276" t="s">
        <v>205</v>
      </c>
    </row>
    <row r="281" spans="2:8" ht="12.65" customHeight="1">
      <c r="B281" s="1179" t="s">
        <v>267</v>
      </c>
      <c r="C281" s="1179"/>
      <c r="D281" s="1128">
        <v>0.184</v>
      </c>
      <c r="E281" s="1112">
        <v>5.9499999999999997E-2</v>
      </c>
      <c r="F281" s="276" t="s">
        <v>205</v>
      </c>
      <c r="G281" s="276" t="s">
        <v>205</v>
      </c>
      <c r="H281" s="276" t="s">
        <v>205</v>
      </c>
    </row>
    <row r="282" spans="2:8" ht="12.65" customHeight="1">
      <c r="B282" s="1186" t="s">
        <v>228</v>
      </c>
      <c r="C282" s="1186"/>
      <c r="D282" s="831">
        <v>11</v>
      </c>
      <c r="E282" s="1111">
        <v>8</v>
      </c>
      <c r="F282" s="276" t="s">
        <v>205</v>
      </c>
      <c r="G282" s="276" t="s">
        <v>205</v>
      </c>
      <c r="H282" s="276" t="s">
        <v>205</v>
      </c>
    </row>
    <row r="283" spans="2:8" ht="12.65" customHeight="1">
      <c r="B283" s="1179" t="s">
        <v>268</v>
      </c>
      <c r="C283" s="1179"/>
      <c r="D283" s="1128">
        <v>4.5999999999999999E-2</v>
      </c>
      <c r="E283" s="1023">
        <v>3.1699999999999999E-2</v>
      </c>
      <c r="F283" s="276" t="s">
        <v>205</v>
      </c>
      <c r="G283" s="276" t="s">
        <v>205</v>
      </c>
      <c r="H283" s="276" t="s">
        <v>205</v>
      </c>
    </row>
    <row r="284" spans="2:8" ht="12.65" customHeight="1">
      <c r="B284" s="1182" t="s">
        <v>286</v>
      </c>
      <c r="C284" s="1182"/>
      <c r="D284" s="1181"/>
      <c r="E284" s="1182"/>
      <c r="F284" s="1181"/>
      <c r="G284" s="1181"/>
      <c r="H284" s="1181"/>
    </row>
    <row r="285" spans="2:8" ht="12.65" customHeight="1">
      <c r="B285" s="1179" t="s">
        <v>239</v>
      </c>
      <c r="C285" s="1179"/>
      <c r="D285" s="831">
        <v>12</v>
      </c>
      <c r="E285" s="1129">
        <v>15</v>
      </c>
      <c r="F285" s="276">
        <v>26</v>
      </c>
      <c r="G285" s="276">
        <v>44</v>
      </c>
      <c r="H285" s="276" t="s">
        <v>205</v>
      </c>
    </row>
    <row r="286" spans="2:8" ht="12.65" customHeight="1">
      <c r="B286" s="1179" t="s">
        <v>240</v>
      </c>
      <c r="C286" s="1179"/>
      <c r="D286" s="1128">
        <v>0.05</v>
      </c>
      <c r="E286" s="1023">
        <v>0.06</v>
      </c>
      <c r="F286" s="276" t="s">
        <v>205</v>
      </c>
      <c r="G286" s="276" t="s">
        <v>205</v>
      </c>
      <c r="H286" s="276" t="s">
        <v>205</v>
      </c>
    </row>
    <row r="287" spans="2:8" ht="12.65" customHeight="1">
      <c r="B287" s="1179" t="s">
        <v>220</v>
      </c>
      <c r="C287" s="1179"/>
      <c r="D287" s="831">
        <v>7</v>
      </c>
      <c r="E287" s="1110">
        <v>8</v>
      </c>
      <c r="F287" s="276">
        <v>15</v>
      </c>
      <c r="G287" s="276">
        <v>23</v>
      </c>
      <c r="H287" s="276" t="s">
        <v>205</v>
      </c>
    </row>
    <row r="288" spans="2:8" ht="12.65" customHeight="1">
      <c r="B288" s="1179" t="s">
        <v>264</v>
      </c>
      <c r="C288" s="1179"/>
      <c r="D288" s="1128">
        <v>2.9000000000000001E-2</v>
      </c>
      <c r="E288" s="1112">
        <v>3.1699999999999999E-2</v>
      </c>
      <c r="F288" s="276" t="s">
        <v>205</v>
      </c>
      <c r="G288" s="276" t="s">
        <v>205</v>
      </c>
      <c r="H288" s="276" t="s">
        <v>205</v>
      </c>
    </row>
    <row r="289" spans="2:8" ht="12.65" customHeight="1">
      <c r="B289" s="1179" t="s">
        <v>206</v>
      </c>
      <c r="C289" s="1179"/>
      <c r="D289" s="831">
        <v>5</v>
      </c>
      <c r="E289" s="1110">
        <v>7</v>
      </c>
      <c r="F289" s="276">
        <v>11</v>
      </c>
      <c r="G289" s="276">
        <v>21</v>
      </c>
      <c r="H289" s="276" t="s">
        <v>205</v>
      </c>
    </row>
    <row r="290" spans="2:8" ht="12.65" customHeight="1">
      <c r="B290" s="1179" t="s">
        <v>265</v>
      </c>
      <c r="C290" s="1179"/>
      <c r="D290" s="1128">
        <v>2.1000000000000001E-2</v>
      </c>
      <c r="E290" s="1112">
        <v>2.7799999999999998E-2</v>
      </c>
      <c r="F290" s="276" t="s">
        <v>205</v>
      </c>
      <c r="G290" s="276" t="s">
        <v>205</v>
      </c>
      <c r="H290" s="276" t="s">
        <v>205</v>
      </c>
    </row>
    <row r="291" spans="2:8" ht="12.65" customHeight="1">
      <c r="B291" s="1182" t="s">
        <v>287</v>
      </c>
      <c r="C291" s="1182"/>
      <c r="D291" s="1181"/>
      <c r="E291" s="1182"/>
      <c r="F291" s="1181"/>
      <c r="G291" s="1181"/>
      <c r="H291" s="1181"/>
    </row>
    <row r="292" spans="2:8" ht="12.65" customHeight="1">
      <c r="B292" s="1179" t="s">
        <v>224</v>
      </c>
      <c r="C292" s="1179"/>
      <c r="D292" s="831">
        <v>5</v>
      </c>
      <c r="E292" s="1110">
        <v>4</v>
      </c>
      <c r="F292" s="276" t="s">
        <v>205</v>
      </c>
      <c r="G292" s="276" t="s">
        <v>205</v>
      </c>
      <c r="H292" s="276" t="s">
        <v>205</v>
      </c>
    </row>
    <row r="293" spans="2:8" ht="12.65" customHeight="1">
      <c r="B293" s="1179" t="s">
        <v>266</v>
      </c>
      <c r="C293" s="1179"/>
      <c r="D293" s="1128">
        <v>2.1000000000000001E-2</v>
      </c>
      <c r="E293" s="1112">
        <v>1.5900000000000001E-2</v>
      </c>
      <c r="F293" s="276" t="s">
        <v>205</v>
      </c>
      <c r="G293" s="276" t="s">
        <v>205</v>
      </c>
      <c r="H293" s="276" t="s">
        <v>205</v>
      </c>
    </row>
    <row r="294" spans="2:8" ht="12.65" customHeight="1">
      <c r="B294" s="1179" t="s">
        <v>226</v>
      </c>
      <c r="C294" s="1179"/>
      <c r="D294" s="831">
        <v>5</v>
      </c>
      <c r="E294" s="1110">
        <v>9</v>
      </c>
      <c r="F294" s="276" t="s">
        <v>205</v>
      </c>
      <c r="G294" s="276" t="s">
        <v>205</v>
      </c>
      <c r="H294" s="276" t="s">
        <v>205</v>
      </c>
    </row>
    <row r="295" spans="2:8" ht="12.65" customHeight="1">
      <c r="B295" s="1179" t="s">
        <v>267</v>
      </c>
      <c r="C295" s="1179"/>
      <c r="D295" s="1128">
        <v>2.1000000000000001E-2</v>
      </c>
      <c r="E295" s="1112">
        <v>3.5700000000000003E-2</v>
      </c>
      <c r="F295" s="276" t="s">
        <v>205</v>
      </c>
      <c r="G295" s="276" t="s">
        <v>205</v>
      </c>
      <c r="H295" s="276" t="s">
        <v>205</v>
      </c>
    </row>
    <row r="296" spans="2:8" ht="12.65" customHeight="1">
      <c r="B296" s="1186" t="s">
        <v>228</v>
      </c>
      <c r="C296" s="1186"/>
      <c r="D296" s="831">
        <v>2</v>
      </c>
      <c r="E296" s="1111">
        <v>2</v>
      </c>
      <c r="F296" s="276" t="s">
        <v>205</v>
      </c>
      <c r="G296" s="276" t="s">
        <v>205</v>
      </c>
      <c r="H296" s="276" t="s">
        <v>205</v>
      </c>
    </row>
    <row r="297" spans="2:8" ht="12.65" customHeight="1" thickBot="1">
      <c r="B297" s="1191" t="s">
        <v>268</v>
      </c>
      <c r="C297" s="1191"/>
      <c r="D297" s="1130">
        <v>8.0000000000000002E-3</v>
      </c>
      <c r="E297" s="1095">
        <v>7.9000000000000008E-3</v>
      </c>
      <c r="F297" s="385" t="s">
        <v>205</v>
      </c>
      <c r="G297" s="385" t="s">
        <v>205</v>
      </c>
      <c r="H297" s="385" t="s">
        <v>205</v>
      </c>
    </row>
    <row r="298" spans="2:8" ht="60" customHeight="1">
      <c r="B298" s="1183" t="s">
        <v>288</v>
      </c>
      <c r="C298" s="1183"/>
      <c r="D298" s="1183"/>
      <c r="E298" s="1183"/>
      <c r="F298" s="1183"/>
      <c r="G298" s="1183"/>
      <c r="H298" s="1183"/>
    </row>
    <row r="299" spans="2:8" ht="17.5" customHeight="1">
      <c r="B299" s="742"/>
      <c r="C299" s="742"/>
      <c r="D299" s="742"/>
      <c r="E299" s="742"/>
      <c r="F299" s="742"/>
      <c r="G299" s="742"/>
      <c r="H299" s="742"/>
    </row>
    <row r="300" spans="2:8" ht="19" customHeight="1">
      <c r="B300" s="288" t="s">
        <v>243</v>
      </c>
    </row>
    <row r="301" spans="2:8" ht="12.65" customHeight="1">
      <c r="B301" s="49" t="s">
        <v>243</v>
      </c>
      <c r="C301" s="88" t="s">
        <v>201</v>
      </c>
      <c r="D301" s="63">
        <v>2025</v>
      </c>
      <c r="E301" s="63">
        <v>2024</v>
      </c>
      <c r="F301" s="63">
        <v>2023</v>
      </c>
      <c r="G301" s="63">
        <v>2022</v>
      </c>
      <c r="H301" s="63">
        <v>2021</v>
      </c>
    </row>
    <row r="302" spans="2:8" ht="12.65" customHeight="1">
      <c r="B302" s="1180" t="s">
        <v>244</v>
      </c>
      <c r="C302" s="1180"/>
      <c r="D302" s="1180"/>
      <c r="E302" s="1180"/>
      <c r="F302" s="1180"/>
      <c r="G302" s="1180"/>
      <c r="H302" s="1180"/>
    </row>
    <row r="303" spans="2:8" ht="12.65" customHeight="1">
      <c r="B303" s="1163" t="s">
        <v>274</v>
      </c>
      <c r="C303" s="1163"/>
      <c r="D303" s="1100">
        <v>4.8999999999999998E-3</v>
      </c>
      <c r="E303" s="1112">
        <v>3.0000000000000001E-3</v>
      </c>
      <c r="F303" s="338">
        <v>2.8999999999999998E-3</v>
      </c>
      <c r="G303" s="338">
        <v>2.2000000000000001E-3</v>
      </c>
      <c r="H303" s="276" t="s">
        <v>205</v>
      </c>
    </row>
    <row r="304" spans="2:8">
      <c r="B304" s="1180" t="s">
        <v>246</v>
      </c>
      <c r="C304" s="1180"/>
      <c r="D304" s="1180"/>
      <c r="E304" s="1180"/>
      <c r="F304" s="1180"/>
      <c r="G304" s="1180"/>
      <c r="H304" s="1180"/>
    </row>
    <row r="305" spans="2:8">
      <c r="B305" s="240" t="s">
        <v>247</v>
      </c>
      <c r="C305" s="90"/>
      <c r="D305" s="831">
        <v>223</v>
      </c>
      <c r="E305" s="1110">
        <v>251</v>
      </c>
      <c r="F305" s="392">
        <f>SUM(F306:F307)</f>
        <v>214</v>
      </c>
      <c r="G305" s="392">
        <f>SUM(G306:G307)</f>
        <v>184</v>
      </c>
      <c r="H305" s="276" t="s">
        <v>205</v>
      </c>
    </row>
    <row r="306" spans="2:8">
      <c r="B306" s="1178" t="s">
        <v>204</v>
      </c>
      <c r="C306" s="1178"/>
      <c r="D306" s="831">
        <v>131</v>
      </c>
      <c r="E306" s="1110">
        <v>145</v>
      </c>
      <c r="F306" s="391">
        <v>123</v>
      </c>
      <c r="G306" s="391">
        <v>104</v>
      </c>
      <c r="H306" s="276" t="s">
        <v>205</v>
      </c>
    </row>
    <row r="307" spans="2:8" ht="12.65" customHeight="1">
      <c r="B307" s="1178" t="s">
        <v>206</v>
      </c>
      <c r="C307" s="1178"/>
      <c r="D307" s="831">
        <v>92</v>
      </c>
      <c r="E307" s="1110">
        <v>106</v>
      </c>
      <c r="F307" s="391">
        <v>91</v>
      </c>
      <c r="G307" s="391">
        <v>80</v>
      </c>
      <c r="H307" s="276" t="s">
        <v>205</v>
      </c>
    </row>
    <row r="308" spans="2:8" ht="12.65" customHeight="1">
      <c r="B308" s="240" t="s">
        <v>248</v>
      </c>
      <c r="C308" s="90"/>
      <c r="D308" s="831">
        <v>7</v>
      </c>
      <c r="E308" s="1111">
        <v>16</v>
      </c>
      <c r="F308" s="391">
        <f>SUM(F309:F310)</f>
        <v>8</v>
      </c>
      <c r="G308" s="391">
        <f>SUM(G309:G310)</f>
        <v>13</v>
      </c>
      <c r="H308" s="276" t="s">
        <v>205</v>
      </c>
    </row>
    <row r="309" spans="2:8" ht="12.65" customHeight="1">
      <c r="B309" s="1178" t="s">
        <v>204</v>
      </c>
      <c r="C309" s="1178"/>
      <c r="D309" s="831">
        <v>6</v>
      </c>
      <c r="E309" s="1111">
        <v>12</v>
      </c>
      <c r="F309" s="391">
        <v>7</v>
      </c>
      <c r="G309" s="391">
        <v>12</v>
      </c>
      <c r="H309" s="276" t="s">
        <v>205</v>
      </c>
    </row>
    <row r="310" spans="2:8" ht="15.65" customHeight="1">
      <c r="B310" s="1178" t="s">
        <v>206</v>
      </c>
      <c r="C310" s="1178"/>
      <c r="D310" s="831">
        <v>1</v>
      </c>
      <c r="E310" s="1111">
        <v>4</v>
      </c>
      <c r="F310" s="391">
        <v>1</v>
      </c>
      <c r="G310" s="391">
        <v>1</v>
      </c>
      <c r="H310" s="276" t="s">
        <v>205</v>
      </c>
    </row>
    <row r="311" spans="2:8" ht="12.65" customHeight="1">
      <c r="B311" s="240" t="s">
        <v>275</v>
      </c>
      <c r="C311" s="90"/>
      <c r="D311" s="831">
        <v>5</v>
      </c>
      <c r="E311" s="211" t="s">
        <v>205</v>
      </c>
      <c r="F311" s="276" t="s">
        <v>205</v>
      </c>
      <c r="G311" s="276" t="s">
        <v>205</v>
      </c>
      <c r="H311" s="276" t="s">
        <v>205</v>
      </c>
    </row>
    <row r="312" spans="2:8" ht="12.65" customHeight="1">
      <c r="B312" s="300" t="s">
        <v>250</v>
      </c>
      <c r="C312" s="90"/>
      <c r="D312" s="831">
        <v>4</v>
      </c>
      <c r="E312" s="211" t="s">
        <v>205</v>
      </c>
      <c r="F312" s="276" t="s">
        <v>205</v>
      </c>
      <c r="G312" s="276" t="s">
        <v>205</v>
      </c>
      <c r="H312" s="276" t="s">
        <v>205</v>
      </c>
    </row>
    <row r="313" spans="2:8" ht="12.65" customHeight="1">
      <c r="B313" s="300" t="s">
        <v>206</v>
      </c>
      <c r="C313" s="90"/>
      <c r="D313" s="831">
        <v>1</v>
      </c>
      <c r="E313" s="211" t="s">
        <v>205</v>
      </c>
      <c r="F313" s="276" t="s">
        <v>205</v>
      </c>
      <c r="G313" s="276" t="s">
        <v>205</v>
      </c>
      <c r="H313" s="276" t="s">
        <v>205</v>
      </c>
    </row>
    <row r="314" spans="2:8" ht="23.5" customHeight="1">
      <c r="B314" s="240" t="s">
        <v>251</v>
      </c>
      <c r="C314" s="90"/>
      <c r="D314" s="831">
        <v>9</v>
      </c>
      <c r="E314" s="211" t="s">
        <v>205</v>
      </c>
      <c r="F314" s="276" t="s">
        <v>205</v>
      </c>
      <c r="G314" s="276" t="s">
        <v>205</v>
      </c>
      <c r="H314" s="276" t="s">
        <v>205</v>
      </c>
    </row>
    <row r="315" spans="2:8" ht="12.65" customHeight="1">
      <c r="B315" s="300" t="s">
        <v>250</v>
      </c>
      <c r="C315" s="90"/>
      <c r="D315" s="831">
        <v>9</v>
      </c>
      <c r="E315" s="211" t="s">
        <v>205</v>
      </c>
      <c r="F315" s="276" t="s">
        <v>205</v>
      </c>
      <c r="G315" s="276" t="s">
        <v>205</v>
      </c>
      <c r="H315" s="276" t="s">
        <v>205</v>
      </c>
    </row>
    <row r="316" spans="2:8" ht="12.65" customHeight="1">
      <c r="B316" s="300" t="s">
        <v>206</v>
      </c>
      <c r="C316" s="90"/>
      <c r="D316" s="831">
        <v>0</v>
      </c>
      <c r="E316" s="211" t="s">
        <v>205</v>
      </c>
      <c r="F316" s="276" t="s">
        <v>205</v>
      </c>
      <c r="G316" s="276" t="s">
        <v>205</v>
      </c>
      <c r="H316" s="276" t="s">
        <v>205</v>
      </c>
    </row>
    <row r="317" spans="2:8" ht="12.65" customHeight="1">
      <c r="B317" s="240" t="s">
        <v>252</v>
      </c>
      <c r="C317" s="90"/>
      <c r="D317" s="1092">
        <v>0.71430000000000005</v>
      </c>
      <c r="E317" s="211" t="s">
        <v>205</v>
      </c>
      <c r="F317" s="276" t="s">
        <v>205</v>
      </c>
      <c r="G317" s="276" t="s">
        <v>205</v>
      </c>
      <c r="H317" s="276" t="s">
        <v>205</v>
      </c>
    </row>
    <row r="318" spans="2:8" ht="12.65" customHeight="1">
      <c r="B318" s="300" t="s">
        <v>276</v>
      </c>
      <c r="C318" s="90"/>
      <c r="D318" s="1092">
        <v>0.66669999999999996</v>
      </c>
      <c r="E318" s="211" t="s">
        <v>205</v>
      </c>
      <c r="F318" s="276" t="s">
        <v>205</v>
      </c>
      <c r="G318" s="276" t="s">
        <v>205</v>
      </c>
      <c r="H318" s="276" t="s">
        <v>205</v>
      </c>
    </row>
    <row r="319" spans="2:8" ht="12.65" customHeight="1">
      <c r="B319" s="300" t="s">
        <v>254</v>
      </c>
      <c r="C319" s="90"/>
      <c r="D319" s="1092">
        <v>1</v>
      </c>
      <c r="E319" s="211" t="s">
        <v>205</v>
      </c>
      <c r="F319" s="276" t="s">
        <v>205</v>
      </c>
      <c r="G319" s="276" t="s">
        <v>205</v>
      </c>
      <c r="H319" s="276" t="s">
        <v>205</v>
      </c>
    </row>
    <row r="320" spans="2:8" ht="12.65" customHeight="1">
      <c r="B320" s="240" t="s">
        <v>255</v>
      </c>
      <c r="C320" s="90"/>
      <c r="D320" s="1092">
        <v>0.64290000000000003</v>
      </c>
      <c r="E320" s="211" t="s">
        <v>205</v>
      </c>
      <c r="F320" s="276" t="s">
        <v>205</v>
      </c>
      <c r="G320" s="276" t="s">
        <v>205</v>
      </c>
      <c r="H320" s="276" t="s">
        <v>205</v>
      </c>
    </row>
    <row r="321" spans="2:8" ht="12.65" customHeight="1">
      <c r="B321" s="300" t="s">
        <v>276</v>
      </c>
      <c r="C321" s="90"/>
      <c r="D321" s="1092">
        <v>0.64290000000000003</v>
      </c>
      <c r="E321" s="211" t="s">
        <v>205</v>
      </c>
      <c r="F321" s="276" t="s">
        <v>205</v>
      </c>
      <c r="G321" s="276" t="s">
        <v>205</v>
      </c>
      <c r="H321" s="276" t="s">
        <v>205</v>
      </c>
    </row>
    <row r="322" spans="2:8" ht="12.65" customHeight="1" thickBot="1">
      <c r="B322" s="301" t="s">
        <v>254</v>
      </c>
      <c r="C322" s="293"/>
      <c r="D322" s="1099">
        <v>0</v>
      </c>
      <c r="E322" s="212" t="s">
        <v>205</v>
      </c>
      <c r="F322" s="385" t="s">
        <v>205</v>
      </c>
      <c r="G322" s="385" t="s">
        <v>205</v>
      </c>
      <c r="H322" s="385" t="s">
        <v>205</v>
      </c>
    </row>
    <row r="323" spans="2:8" ht="12.65" customHeight="1">
      <c r="B323" s="1183" t="s">
        <v>277</v>
      </c>
      <c r="C323" s="1183"/>
      <c r="D323" s="1183"/>
      <c r="E323" s="1183"/>
      <c r="F323" s="1183"/>
      <c r="G323" s="1183"/>
      <c r="H323" s="1183"/>
    </row>
  </sheetData>
  <sheetProtection algorithmName="SHA-512" hashValue="Oza17V+PC+Cz7lk6fPKW/U60mtIn9SXbOvlg2bpkYGvXtZbf5SkeNYdKYB5WntNZA44d5HdAKDlJO9Fk6ZPa8A==" saltValue="002MjIkpf+qee5K989apKA==" spinCount="100000" sheet="1" objects="1" scenarios="1"/>
  <mergeCells count="94">
    <mergeCell ref="B74:C74"/>
    <mergeCell ref="B54:H54"/>
    <mergeCell ref="B61:C61"/>
    <mergeCell ref="B58:C58"/>
    <mergeCell ref="B57:C57"/>
    <mergeCell ref="B60:H60"/>
    <mergeCell ref="B65:H65"/>
    <mergeCell ref="B72:H72"/>
    <mergeCell ref="B73:C73"/>
    <mergeCell ref="F4:N4"/>
    <mergeCell ref="H7:J7"/>
    <mergeCell ref="B41:C41"/>
    <mergeCell ref="B40:C40"/>
    <mergeCell ref="B47:H47"/>
    <mergeCell ref="B42:H42"/>
    <mergeCell ref="B36:H36"/>
    <mergeCell ref="B94:C94"/>
    <mergeCell ref="B91:H91"/>
    <mergeCell ref="B110:H110"/>
    <mergeCell ref="B79:H79"/>
    <mergeCell ref="B89:H89"/>
    <mergeCell ref="B90:C90"/>
    <mergeCell ref="B96:C96"/>
    <mergeCell ref="B97:C97"/>
    <mergeCell ref="B86:H86"/>
    <mergeCell ref="B93:C93"/>
    <mergeCell ref="B274:C274"/>
    <mergeCell ref="B275:C275"/>
    <mergeCell ref="B276:C276"/>
    <mergeCell ref="B277:H277"/>
    <mergeCell ref="B193:H193"/>
    <mergeCell ref="B248:H248"/>
    <mergeCell ref="B249:H249"/>
    <mergeCell ref="B252:C252"/>
    <mergeCell ref="H219:J219"/>
    <mergeCell ref="B266:H266"/>
    <mergeCell ref="B253:C253"/>
    <mergeCell ref="B272:H272"/>
    <mergeCell ref="B273:C273"/>
    <mergeCell ref="B269:C269"/>
    <mergeCell ref="B197:C197"/>
    <mergeCell ref="B201:C201"/>
    <mergeCell ref="B310:C310"/>
    <mergeCell ref="B323:H323"/>
    <mergeCell ref="B303:C303"/>
    <mergeCell ref="B304:H304"/>
    <mergeCell ref="B306:C306"/>
    <mergeCell ref="B307:C307"/>
    <mergeCell ref="B309:C309"/>
    <mergeCell ref="B284:H284"/>
    <mergeCell ref="B288:C288"/>
    <mergeCell ref="B291:H291"/>
    <mergeCell ref="B295:C295"/>
    <mergeCell ref="B302:H302"/>
    <mergeCell ref="B290:C290"/>
    <mergeCell ref="B296:C296"/>
    <mergeCell ref="B293:C293"/>
    <mergeCell ref="B297:C297"/>
    <mergeCell ref="B292:C292"/>
    <mergeCell ref="B289:C289"/>
    <mergeCell ref="B298:H298"/>
    <mergeCell ref="B285:C285"/>
    <mergeCell ref="B286:C286"/>
    <mergeCell ref="B294:C294"/>
    <mergeCell ref="B287:C287"/>
    <mergeCell ref="B282:C282"/>
    <mergeCell ref="B283:C283"/>
    <mergeCell ref="B278:C278"/>
    <mergeCell ref="B279:C279"/>
    <mergeCell ref="B280:C280"/>
    <mergeCell ref="B281:C281"/>
    <mergeCell ref="B217:H217"/>
    <mergeCell ref="H113:J113"/>
    <mergeCell ref="B142:H142"/>
    <mergeCell ref="B146:C146"/>
    <mergeCell ref="B172:H172"/>
    <mergeCell ref="B158:C158"/>
    <mergeCell ref="B156:C156"/>
    <mergeCell ref="B153:H153"/>
    <mergeCell ref="B154:C154"/>
    <mergeCell ref="B164:C164"/>
    <mergeCell ref="B179:H179"/>
    <mergeCell ref="B147:C147"/>
    <mergeCell ref="B186:H186"/>
    <mergeCell ref="B196:H196"/>
    <mergeCell ref="B204:C204"/>
    <mergeCell ref="B203:C203"/>
    <mergeCell ref="B200:C200"/>
    <mergeCell ref="B151:C151"/>
    <mergeCell ref="B198:H198"/>
    <mergeCell ref="B148:H148"/>
    <mergeCell ref="B149:C149"/>
    <mergeCell ref="B167:H167"/>
    <mergeCell ref="B160:H160"/>
  </mergeCells>
  <phoneticPr fontId="23" type="noConversion"/>
  <pageMargins left="0.25" right="0.25" top="0.75" bottom="0.75" header="0.3" footer="0.3"/>
  <pageSetup paperSize="8" scale="14" orientation="landscape" horizontalDpi="1200" verticalDpi="1200" r:id="rId1"/>
  <headerFooter>
    <oddFooter>&amp;L_x000D_&amp;1#&amp;"Calibri"&amp;10&amp;K000000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5233A-2944-4939-9DFF-A0E7870482F1}">
  <sheetPr>
    <tabColor theme="9" tint="0.59999389629810485"/>
    <pageSetUpPr fitToPage="1"/>
  </sheetPr>
  <dimension ref="B1:N284"/>
  <sheetViews>
    <sheetView zoomScaleNormal="100" zoomScaleSheetLayoutView="100" workbookViewId="0">
      <selection activeCell="H4" sqref="H4"/>
    </sheetView>
  </sheetViews>
  <sheetFormatPr defaultRowHeight="12.5"/>
  <cols>
    <col min="1" max="1" width="5" customWidth="1"/>
    <col min="2" max="2" width="72.59765625" customWidth="1"/>
    <col min="3" max="3" width="13.8984375" customWidth="1"/>
    <col min="4" max="8" width="12.69921875" customWidth="1"/>
    <col min="9" max="9" width="52.09765625" style="42" customWidth="1"/>
    <col min="10" max="10" width="11.296875" customWidth="1"/>
    <col min="11" max="11" width="12.09765625" customWidth="1"/>
    <col min="12" max="12" width="18.09765625" customWidth="1"/>
    <col min="13" max="13" width="12.09765625" customWidth="1"/>
    <col min="14" max="16" width="11.09765625" customWidth="1"/>
  </cols>
  <sheetData>
    <row r="1" spans="2:14" ht="13.4" customHeight="1">
      <c r="G1" s="176"/>
      <c r="H1" s="270" t="s">
        <v>85</v>
      </c>
    </row>
    <row r="2" spans="2:14" ht="54" customHeight="1"/>
    <row r="4" spans="2:14" ht="22" customHeight="1">
      <c r="B4" s="294" t="s">
        <v>289</v>
      </c>
    </row>
    <row r="5" spans="2:14" ht="22" customHeight="1">
      <c r="B5" s="294"/>
    </row>
    <row r="6" spans="2:14" ht="20.149999999999999" customHeight="1">
      <c r="B6" s="363" t="s">
        <v>198</v>
      </c>
    </row>
    <row r="7" spans="2:14" ht="19" customHeight="1">
      <c r="B7" s="288" t="s">
        <v>290</v>
      </c>
      <c r="C7" s="288"/>
      <c r="D7" s="288"/>
      <c r="F7" s="6"/>
    </row>
    <row r="8" spans="2:14" s="128" customFormat="1" ht="12.65" customHeight="1">
      <c r="B8" s="274" t="s">
        <v>289</v>
      </c>
      <c r="C8" s="88" t="s">
        <v>201</v>
      </c>
      <c r="D8" s="63">
        <v>2025</v>
      </c>
      <c r="E8" s="295">
        <v>2024</v>
      </c>
      <c r="F8" s="295">
        <v>2023</v>
      </c>
      <c r="G8" s="295">
        <v>2022</v>
      </c>
      <c r="H8" s="295">
        <v>2021</v>
      </c>
      <c r="I8" s="939"/>
    </row>
    <row r="9" spans="2:14">
      <c r="B9" s="1205" t="s">
        <v>291</v>
      </c>
      <c r="C9" s="1205"/>
      <c r="D9" s="1205"/>
      <c r="E9" s="1205"/>
      <c r="F9" s="1205"/>
      <c r="G9" s="1205"/>
      <c r="H9" s="1205"/>
    </row>
    <row r="10" spans="2:14">
      <c r="B10" s="51" t="s">
        <v>292</v>
      </c>
      <c r="C10" s="51"/>
      <c r="D10" s="822">
        <v>383</v>
      </c>
      <c r="E10" s="473">
        <v>400</v>
      </c>
      <c r="F10" s="473">
        <v>384</v>
      </c>
      <c r="G10" s="473">
        <v>370</v>
      </c>
      <c r="H10" s="473">
        <v>331</v>
      </c>
    </row>
    <row r="11" spans="2:14" ht="12.65" customHeight="1">
      <c r="B11" s="51" t="s">
        <v>204</v>
      </c>
      <c r="C11" s="51"/>
      <c r="D11" s="607">
        <v>0.44400000000000001</v>
      </c>
      <c r="E11" s="536">
        <v>0.435</v>
      </c>
      <c r="F11" s="474">
        <v>0.44</v>
      </c>
      <c r="G11" s="474">
        <v>0.43</v>
      </c>
      <c r="H11" s="474">
        <v>0.41699999999999998</v>
      </c>
    </row>
    <row r="12" spans="2:14">
      <c r="B12" s="51" t="s">
        <v>206</v>
      </c>
      <c r="C12" s="51"/>
      <c r="D12" s="607">
        <v>0.55600000000000005</v>
      </c>
      <c r="E12" s="536">
        <v>0.56000000000000005</v>
      </c>
      <c r="F12" s="474">
        <v>0.56000000000000005</v>
      </c>
      <c r="G12" s="474">
        <v>0.56999999999999995</v>
      </c>
      <c r="H12" s="474">
        <v>0.57999999999999996</v>
      </c>
    </row>
    <row r="13" spans="2:14">
      <c r="B13" s="51" t="s">
        <v>293</v>
      </c>
      <c r="C13" s="51"/>
      <c r="D13" s="607">
        <v>2.5999999999999999E-3</v>
      </c>
      <c r="E13" s="473">
        <v>0</v>
      </c>
      <c r="F13" s="254" t="s">
        <v>205</v>
      </c>
      <c r="G13" s="254" t="s">
        <v>205</v>
      </c>
      <c r="H13" s="254" t="s">
        <v>205</v>
      </c>
    </row>
    <row r="14" spans="2:14">
      <c r="B14" s="51" t="s">
        <v>294</v>
      </c>
      <c r="C14" s="51"/>
      <c r="D14" s="607">
        <v>0.66500000000000004</v>
      </c>
      <c r="E14" s="536">
        <v>0.69</v>
      </c>
      <c r="F14" s="254" t="s">
        <v>205</v>
      </c>
      <c r="G14" s="254" t="s">
        <v>205</v>
      </c>
      <c r="H14" s="254" t="s">
        <v>205</v>
      </c>
    </row>
    <row r="15" spans="2:14" ht="13.5" customHeight="1">
      <c r="B15" s="51" t="s">
        <v>295</v>
      </c>
      <c r="C15" s="51"/>
      <c r="D15" s="607">
        <v>0.33200000000000002</v>
      </c>
      <c r="E15" s="536">
        <v>0.30499999999999999</v>
      </c>
      <c r="F15" s="254" t="s">
        <v>205</v>
      </c>
      <c r="G15" s="254" t="s">
        <v>205</v>
      </c>
      <c r="H15" s="254" t="s">
        <v>205</v>
      </c>
      <c r="M15" s="1201"/>
      <c r="N15" s="1201"/>
    </row>
    <row r="16" spans="2:14">
      <c r="B16" s="1202" t="s">
        <v>296</v>
      </c>
      <c r="C16" s="1202"/>
      <c r="D16" s="1202"/>
      <c r="E16" s="1202"/>
      <c r="F16" s="1202"/>
      <c r="G16" s="1202"/>
      <c r="H16" s="1202"/>
    </row>
    <row r="17" spans="2:9">
      <c r="B17" s="72" t="s">
        <v>297</v>
      </c>
      <c r="C17" s="296"/>
      <c r="D17" s="296"/>
      <c r="E17" s="296"/>
      <c r="F17" s="296"/>
      <c r="G17" s="296"/>
      <c r="H17" s="296"/>
    </row>
    <row r="18" spans="2:9" ht="14.5" customHeight="1">
      <c r="B18" s="51" t="s">
        <v>298</v>
      </c>
      <c r="C18" s="51"/>
      <c r="D18" s="822">
        <v>29</v>
      </c>
      <c r="E18" s="211">
        <v>30</v>
      </c>
      <c r="F18" s="229" t="s">
        <v>205</v>
      </c>
      <c r="G18" s="229" t="s">
        <v>205</v>
      </c>
      <c r="H18" s="229" t="s">
        <v>205</v>
      </c>
      <c r="I18" s="940"/>
    </row>
    <row r="19" spans="2:9">
      <c r="B19" s="51" t="s">
        <v>204</v>
      </c>
      <c r="C19" s="51"/>
      <c r="D19" s="607">
        <v>0.2069</v>
      </c>
      <c r="E19" s="537">
        <v>0.23300000000000001</v>
      </c>
      <c r="F19" s="474">
        <v>0.21</v>
      </c>
      <c r="G19" s="474">
        <v>0.2</v>
      </c>
      <c r="H19" s="474">
        <v>0.14299999999999999</v>
      </c>
    </row>
    <row r="20" spans="2:9" ht="12.65" customHeight="1">
      <c r="B20" s="51" t="s">
        <v>206</v>
      </c>
      <c r="C20" s="51"/>
      <c r="D20" s="607">
        <v>0.79300000000000004</v>
      </c>
      <c r="E20" s="537">
        <v>0.76700000000000002</v>
      </c>
      <c r="F20" s="474">
        <v>0.79</v>
      </c>
      <c r="G20" s="474">
        <v>0.8</v>
      </c>
      <c r="H20" s="474">
        <v>0.85699999999999998</v>
      </c>
    </row>
    <row r="21" spans="2:9">
      <c r="B21" s="116" t="s">
        <v>224</v>
      </c>
      <c r="C21" s="51"/>
      <c r="D21" s="607">
        <v>0</v>
      </c>
      <c r="E21" s="537">
        <v>0</v>
      </c>
      <c r="F21" s="254">
        <v>0</v>
      </c>
      <c r="G21" s="254">
        <v>0</v>
      </c>
      <c r="H21" s="254">
        <v>0</v>
      </c>
    </row>
    <row r="22" spans="2:9">
      <c r="B22" s="612" t="s">
        <v>226</v>
      </c>
      <c r="C22" s="745"/>
      <c r="D22" s="826">
        <v>0.51700000000000002</v>
      </c>
      <c r="E22" s="746">
        <v>0.6</v>
      </c>
      <c r="F22" s="688">
        <v>0.55200000000000005</v>
      </c>
      <c r="G22" s="688">
        <v>0.5</v>
      </c>
      <c r="H22" s="688">
        <v>0.48</v>
      </c>
    </row>
    <row r="23" spans="2:9">
      <c r="B23" s="729" t="s">
        <v>228</v>
      </c>
      <c r="C23" s="748"/>
      <c r="D23" s="827">
        <v>0.48299999999999998</v>
      </c>
      <c r="E23" s="749">
        <v>0.4</v>
      </c>
      <c r="F23" s="750">
        <v>0.44800000000000001</v>
      </c>
      <c r="G23" s="750">
        <v>0.5</v>
      </c>
      <c r="H23" s="750">
        <v>0.53</v>
      </c>
    </row>
    <row r="24" spans="2:9">
      <c r="B24" s="1200" t="s">
        <v>299</v>
      </c>
      <c r="C24" s="1200"/>
      <c r="D24" s="1200"/>
      <c r="E24" s="1200"/>
      <c r="F24" s="747"/>
      <c r="G24" s="747"/>
      <c r="H24" s="747"/>
    </row>
    <row r="25" spans="2:9" ht="13" customHeight="1">
      <c r="B25" s="51" t="s">
        <v>298</v>
      </c>
      <c r="C25" s="51"/>
      <c r="D25" s="822">
        <v>354</v>
      </c>
      <c r="E25" s="211">
        <v>370</v>
      </c>
      <c r="F25" s="229" t="s">
        <v>205</v>
      </c>
      <c r="G25" s="229" t="s">
        <v>205</v>
      </c>
      <c r="H25" s="229" t="s">
        <v>205</v>
      </c>
    </row>
    <row r="26" spans="2:9">
      <c r="B26" s="51" t="s">
        <v>204</v>
      </c>
      <c r="C26" s="51"/>
      <c r="D26" s="607">
        <v>0.46300000000000002</v>
      </c>
      <c r="E26" s="537">
        <v>0.45140000000000002</v>
      </c>
      <c r="F26" s="474">
        <v>0.45600000000000002</v>
      </c>
      <c r="G26" s="474">
        <v>0.441</v>
      </c>
      <c r="H26" s="474">
        <v>0.442</v>
      </c>
    </row>
    <row r="27" spans="2:9">
      <c r="B27" s="51" t="s">
        <v>206</v>
      </c>
      <c r="C27" s="51"/>
      <c r="D27" s="607">
        <v>0.53700000000000003</v>
      </c>
      <c r="E27" s="537">
        <v>0.54859999999999998</v>
      </c>
      <c r="F27" s="474">
        <v>0.54400000000000004</v>
      </c>
      <c r="G27" s="474">
        <v>0.55500000000000005</v>
      </c>
      <c r="H27" s="474">
        <v>0.55800000000000005</v>
      </c>
    </row>
    <row r="28" spans="2:9" ht="12.65" customHeight="1">
      <c r="B28" s="116" t="s">
        <v>224</v>
      </c>
      <c r="C28" s="51"/>
      <c r="D28" s="607">
        <v>2.8E-3</v>
      </c>
      <c r="E28" s="537">
        <v>0</v>
      </c>
      <c r="F28" s="254">
        <v>0</v>
      </c>
      <c r="G28" s="254">
        <v>3.0000000000000001E-3</v>
      </c>
      <c r="H28" s="254">
        <v>0</v>
      </c>
    </row>
    <row r="29" spans="2:9">
      <c r="B29" s="612" t="s">
        <v>226</v>
      </c>
      <c r="C29" s="745"/>
      <c r="D29" s="826">
        <v>0.67800000000000005</v>
      </c>
      <c r="E29" s="746">
        <v>0.69730000000000003</v>
      </c>
      <c r="F29" s="688">
        <v>0.73399999999999999</v>
      </c>
      <c r="G29" s="688">
        <v>0.746</v>
      </c>
      <c r="H29" s="688">
        <v>0.74</v>
      </c>
    </row>
    <row r="30" spans="2:9">
      <c r="B30" s="729" t="s">
        <v>228</v>
      </c>
      <c r="C30" s="748"/>
      <c r="D30" s="827">
        <v>0.31900000000000001</v>
      </c>
      <c r="E30" s="749">
        <v>0.29730000000000001</v>
      </c>
      <c r="F30" s="750">
        <v>0.26400000000000001</v>
      </c>
      <c r="G30" s="750">
        <v>0.251</v>
      </c>
      <c r="H30" s="750">
        <v>0.26</v>
      </c>
    </row>
    <row r="31" spans="2:9">
      <c r="B31" s="1200" t="s">
        <v>300</v>
      </c>
      <c r="C31" s="1200"/>
      <c r="D31" s="1200"/>
      <c r="E31" s="1200"/>
      <c r="F31" s="747"/>
      <c r="G31" s="747"/>
      <c r="H31" s="747"/>
    </row>
    <row r="32" spans="2:9">
      <c r="B32" s="51" t="s">
        <v>298</v>
      </c>
      <c r="C32" s="51"/>
      <c r="D32" s="411">
        <v>2265</v>
      </c>
      <c r="E32" s="229" t="s">
        <v>205</v>
      </c>
      <c r="F32" s="229" t="s">
        <v>205</v>
      </c>
      <c r="G32" s="229" t="s">
        <v>205</v>
      </c>
      <c r="H32" s="229" t="s">
        <v>205</v>
      </c>
    </row>
    <row r="33" spans="2:8">
      <c r="B33" s="51" t="s">
        <v>204</v>
      </c>
      <c r="C33" s="51"/>
      <c r="D33" s="607">
        <v>0.49099999999999999</v>
      </c>
      <c r="E33" s="537">
        <v>0.49980000000000002</v>
      </c>
      <c r="F33" s="474">
        <v>0.498</v>
      </c>
      <c r="G33" s="474">
        <v>0.498</v>
      </c>
      <c r="H33" s="474">
        <v>0.497</v>
      </c>
    </row>
    <row r="34" spans="2:8">
      <c r="B34" s="51" t="s">
        <v>206</v>
      </c>
      <c r="C34" s="51"/>
      <c r="D34" s="607">
        <v>0.50900000000000001</v>
      </c>
      <c r="E34" s="537">
        <v>0.50019999999999998</v>
      </c>
      <c r="F34" s="474">
        <v>0.502</v>
      </c>
      <c r="G34" s="474">
        <v>0.502</v>
      </c>
      <c r="H34" s="474">
        <v>0.503</v>
      </c>
    </row>
    <row r="35" spans="2:8">
      <c r="B35" s="116" t="s">
        <v>224</v>
      </c>
      <c r="C35" s="51"/>
      <c r="D35" s="607">
        <v>4.3299999999999998E-2</v>
      </c>
      <c r="E35" s="537">
        <v>4.3900000000000002E-2</v>
      </c>
      <c r="F35" s="474">
        <v>5.2999999999999999E-2</v>
      </c>
      <c r="G35" s="474">
        <v>4.8000000000000001E-2</v>
      </c>
      <c r="H35" s="474">
        <v>0.05</v>
      </c>
    </row>
    <row r="36" spans="2:8">
      <c r="B36" s="612" t="s">
        <v>226</v>
      </c>
      <c r="C36" s="745"/>
      <c r="D36" s="826">
        <v>0.79600000000000004</v>
      </c>
      <c r="E36" s="746">
        <v>0.8135</v>
      </c>
      <c r="F36" s="688">
        <v>0.81899999999999995</v>
      </c>
      <c r="G36" s="688">
        <v>0.82299999999999995</v>
      </c>
      <c r="H36" s="688">
        <v>0.83</v>
      </c>
    </row>
    <row r="37" spans="2:8">
      <c r="B37" s="729" t="s">
        <v>228</v>
      </c>
      <c r="C37" s="748"/>
      <c r="D37" s="827">
        <v>0.161</v>
      </c>
      <c r="E37" s="749">
        <v>0.1426</v>
      </c>
      <c r="F37" s="750">
        <v>0.129</v>
      </c>
      <c r="G37" s="750">
        <v>0.129</v>
      </c>
      <c r="H37" s="750">
        <v>0.12</v>
      </c>
    </row>
    <row r="38" spans="2:8">
      <c r="B38" s="302" t="s">
        <v>301</v>
      </c>
      <c r="C38" s="297"/>
      <c r="D38" s="297"/>
      <c r="E38" s="297"/>
      <c r="F38" s="297"/>
      <c r="G38" s="297"/>
      <c r="H38" s="297"/>
    </row>
    <row r="39" spans="2:8">
      <c r="B39" s="51" t="s">
        <v>298</v>
      </c>
      <c r="C39" s="51"/>
      <c r="D39" s="411">
        <v>2020</v>
      </c>
      <c r="E39" s="229" t="s">
        <v>205</v>
      </c>
      <c r="F39" s="229" t="s">
        <v>205</v>
      </c>
      <c r="G39" s="229" t="s">
        <v>205</v>
      </c>
      <c r="H39" s="229" t="s">
        <v>205</v>
      </c>
    </row>
    <row r="40" spans="2:8">
      <c r="B40" s="51" t="s">
        <v>204</v>
      </c>
      <c r="C40" s="51"/>
      <c r="D40" s="607">
        <v>0.58799999999999997</v>
      </c>
      <c r="E40" s="537">
        <v>0.57830000000000004</v>
      </c>
      <c r="F40" s="474">
        <v>0.56200000000000006</v>
      </c>
      <c r="G40" s="474">
        <v>0.54900000000000004</v>
      </c>
      <c r="H40" s="474">
        <v>0.56599999999999995</v>
      </c>
    </row>
    <row r="41" spans="2:8">
      <c r="B41" s="51" t="s">
        <v>206</v>
      </c>
      <c r="C41" s="51"/>
      <c r="D41" s="607">
        <v>0.41199999999999998</v>
      </c>
      <c r="E41" s="537">
        <v>0.42170000000000002</v>
      </c>
      <c r="F41" s="474">
        <v>0.438</v>
      </c>
      <c r="G41" s="474">
        <v>0.45100000000000001</v>
      </c>
      <c r="H41" s="474">
        <v>0.434</v>
      </c>
    </row>
    <row r="42" spans="2:8">
      <c r="B42" s="116" t="s">
        <v>224</v>
      </c>
      <c r="C42" s="51"/>
      <c r="D42" s="607">
        <v>0.11600000000000001</v>
      </c>
      <c r="E42" s="537">
        <v>0.1198</v>
      </c>
      <c r="F42" s="474">
        <v>0.126</v>
      </c>
      <c r="G42" s="474">
        <v>0.13</v>
      </c>
      <c r="H42" s="474">
        <v>0.15</v>
      </c>
    </row>
    <row r="43" spans="2:8">
      <c r="B43" s="612" t="s">
        <v>226</v>
      </c>
      <c r="C43" s="745"/>
      <c r="D43" s="826">
        <v>0.80200000000000005</v>
      </c>
      <c r="E43" s="746">
        <v>0.79990000000000006</v>
      </c>
      <c r="F43" s="688">
        <v>0.80100000000000005</v>
      </c>
      <c r="G43" s="688">
        <v>0.80100000000000005</v>
      </c>
      <c r="H43" s="751">
        <v>0.79</v>
      </c>
    </row>
    <row r="44" spans="2:8">
      <c r="B44" s="729" t="s">
        <v>228</v>
      </c>
      <c r="C44" s="748"/>
      <c r="D44" s="827">
        <v>8.3000000000000004E-2</v>
      </c>
      <c r="E44" s="749">
        <v>8.0299999999999996E-2</v>
      </c>
      <c r="F44" s="750">
        <v>7.1999999999999995E-2</v>
      </c>
      <c r="G44" s="750">
        <v>6.9000000000000006E-2</v>
      </c>
      <c r="H44" s="750">
        <v>7.0000000000000007E-2</v>
      </c>
    </row>
    <row r="45" spans="2:8">
      <c r="B45" s="302" t="s">
        <v>302</v>
      </c>
      <c r="C45" s="297"/>
      <c r="D45" s="297"/>
      <c r="E45" s="55"/>
      <c r="F45" s="55"/>
    </row>
    <row r="46" spans="2:8">
      <c r="B46" s="51" t="s">
        <v>298</v>
      </c>
      <c r="C46" s="51"/>
      <c r="D46" s="411">
        <v>7504</v>
      </c>
      <c r="E46" s="229" t="s">
        <v>205</v>
      </c>
      <c r="F46" s="229" t="s">
        <v>205</v>
      </c>
      <c r="G46" s="229" t="s">
        <v>205</v>
      </c>
      <c r="H46" s="229" t="s">
        <v>205</v>
      </c>
    </row>
    <row r="47" spans="2:8">
      <c r="B47" s="51" t="s">
        <v>204</v>
      </c>
      <c r="C47" s="51"/>
      <c r="D47" s="607">
        <v>0.63400000000000001</v>
      </c>
      <c r="E47" s="537">
        <v>0.65529999999999999</v>
      </c>
      <c r="F47" s="474">
        <v>0.64500000000000002</v>
      </c>
      <c r="G47" s="474">
        <v>0.61799999999999999</v>
      </c>
      <c r="H47" s="474">
        <v>0.60399999999999998</v>
      </c>
    </row>
    <row r="48" spans="2:8">
      <c r="B48" s="51" t="s">
        <v>206</v>
      </c>
      <c r="C48" s="51"/>
      <c r="D48" s="607">
        <v>0.36699999999999999</v>
      </c>
      <c r="E48" s="537">
        <v>0.34470000000000001</v>
      </c>
      <c r="F48" s="474">
        <v>0.35499999999999998</v>
      </c>
      <c r="G48" s="474">
        <v>0.38200000000000001</v>
      </c>
      <c r="H48" s="688">
        <v>0.39600000000000002</v>
      </c>
    </row>
    <row r="49" spans="2:12">
      <c r="B49" s="116" t="s">
        <v>224</v>
      </c>
      <c r="C49" s="51"/>
      <c r="D49" s="607">
        <v>0.28299999999999997</v>
      </c>
      <c r="E49" s="537">
        <v>0.26819999999999999</v>
      </c>
      <c r="F49" s="474">
        <v>0.311</v>
      </c>
      <c r="G49" s="474">
        <v>0.3</v>
      </c>
      <c r="H49" s="688">
        <v>0.31</v>
      </c>
    </row>
    <row r="50" spans="2:12">
      <c r="B50" s="116" t="s">
        <v>226</v>
      </c>
      <c r="C50" s="51"/>
      <c r="D50" s="607">
        <v>0.65</v>
      </c>
      <c r="E50" s="537">
        <v>0.67620000000000002</v>
      </c>
      <c r="F50" s="474">
        <v>0.64100000000000001</v>
      </c>
      <c r="G50" s="474">
        <v>0.64400000000000002</v>
      </c>
      <c r="H50" s="688">
        <v>0.63</v>
      </c>
    </row>
    <row r="51" spans="2:12" ht="13" thickBot="1">
      <c r="B51" s="298" t="s">
        <v>228</v>
      </c>
      <c r="C51" s="58"/>
      <c r="D51" s="607">
        <v>6.7000000000000004E-2</v>
      </c>
      <c r="E51" s="538">
        <v>5.5500000000000001E-2</v>
      </c>
      <c r="F51" s="687">
        <v>4.8000000000000001E-2</v>
      </c>
      <c r="G51" s="687">
        <v>5.6000000000000001E-2</v>
      </c>
      <c r="H51" s="689">
        <v>0.05</v>
      </c>
    </row>
    <row r="52" spans="2:12" ht="13" thickTop="1">
      <c r="B52" s="1203" t="s">
        <v>303</v>
      </c>
      <c r="C52" s="1203"/>
      <c r="D52" s="1203"/>
      <c r="E52" s="1203"/>
      <c r="F52" s="1203"/>
      <c r="G52" s="1203"/>
      <c r="H52" s="1203"/>
    </row>
    <row r="54" spans="2:12" ht="20.149999999999999" customHeight="1">
      <c r="B54" s="288" t="s">
        <v>304</v>
      </c>
    </row>
    <row r="55" spans="2:12">
      <c r="B55" s="49" t="s">
        <v>305</v>
      </c>
      <c r="C55" s="88" t="s">
        <v>201</v>
      </c>
      <c r="D55" s="63">
        <v>2025</v>
      </c>
      <c r="E55" s="63">
        <v>2024</v>
      </c>
      <c r="F55" s="63">
        <v>2023</v>
      </c>
      <c r="G55" s="63">
        <v>2022</v>
      </c>
      <c r="H55" s="63">
        <v>2021</v>
      </c>
      <c r="I55" s="492"/>
    </row>
    <row r="56" spans="2:12" ht="12.65" customHeight="1">
      <c r="B56" s="240" t="s">
        <v>306</v>
      </c>
      <c r="C56" s="90"/>
      <c r="D56" s="622">
        <v>113</v>
      </c>
      <c r="E56" s="211">
        <v>91</v>
      </c>
      <c r="F56" s="390">
        <v>82</v>
      </c>
      <c r="G56" s="390">
        <v>79</v>
      </c>
      <c r="H56" s="869">
        <v>164</v>
      </c>
      <c r="I56" s="492"/>
    </row>
    <row r="57" spans="2:12" ht="12.65" customHeight="1">
      <c r="B57" s="300" t="s">
        <v>204</v>
      </c>
      <c r="C57" s="90"/>
      <c r="D57" s="411">
        <v>64</v>
      </c>
      <c r="E57" s="211">
        <v>53</v>
      </c>
      <c r="F57" s="389" t="s">
        <v>205</v>
      </c>
      <c r="G57" s="389" t="s">
        <v>205</v>
      </c>
      <c r="H57" s="870" t="s">
        <v>205</v>
      </c>
      <c r="I57" s="492"/>
    </row>
    <row r="58" spans="2:12" ht="12.65" customHeight="1">
      <c r="B58" s="300" t="s">
        <v>307</v>
      </c>
      <c r="C58" s="90"/>
      <c r="D58" s="985">
        <v>0.56640000000000001</v>
      </c>
      <c r="E58" s="537">
        <v>0.58420000000000005</v>
      </c>
      <c r="F58" s="389" t="s">
        <v>205</v>
      </c>
      <c r="G58" s="389" t="s">
        <v>205</v>
      </c>
      <c r="H58" s="870" t="s">
        <v>205</v>
      </c>
    </row>
    <row r="59" spans="2:12" ht="12.65" customHeight="1">
      <c r="B59" s="300" t="s">
        <v>206</v>
      </c>
      <c r="C59" s="90"/>
      <c r="D59" s="411">
        <v>49</v>
      </c>
      <c r="E59" s="211">
        <v>38</v>
      </c>
      <c r="F59" s="389" t="s">
        <v>205</v>
      </c>
      <c r="G59" s="389" t="s">
        <v>205</v>
      </c>
      <c r="H59" s="870" t="s">
        <v>205</v>
      </c>
    </row>
    <row r="60" spans="2:12" ht="12.65" customHeight="1" thickBot="1">
      <c r="B60" s="301" t="s">
        <v>254</v>
      </c>
      <c r="C60" s="293"/>
      <c r="D60" s="834">
        <v>0.43359999999999999</v>
      </c>
      <c r="E60" s="538">
        <v>0.41760000000000003</v>
      </c>
      <c r="F60" s="299" t="s">
        <v>205</v>
      </c>
      <c r="G60" s="299" t="s">
        <v>205</v>
      </c>
      <c r="H60" s="299" t="s">
        <v>205</v>
      </c>
    </row>
    <row r="61" spans="2:12" ht="12.65" customHeight="1" thickTop="1">
      <c r="B61" s="1203" t="s">
        <v>308</v>
      </c>
      <c r="C61" s="1203"/>
      <c r="D61" s="1203"/>
      <c r="E61" s="1203"/>
      <c r="F61" s="1203"/>
      <c r="G61" s="1203"/>
      <c r="H61" s="1203"/>
    </row>
    <row r="63" spans="2:12" ht="20.149999999999999" customHeight="1">
      <c r="B63" s="288" t="s">
        <v>309</v>
      </c>
      <c r="L63" s="101"/>
    </row>
    <row r="64" spans="2:12" ht="14.15" customHeight="1">
      <c r="B64" s="82" t="s">
        <v>310</v>
      </c>
      <c r="C64" s="63" t="s">
        <v>201</v>
      </c>
      <c r="D64" s="63">
        <v>2025</v>
      </c>
      <c r="E64" s="63">
        <v>2024</v>
      </c>
      <c r="F64" s="63">
        <v>2023</v>
      </c>
      <c r="G64" s="63">
        <v>2022</v>
      </c>
      <c r="H64" s="63">
        <v>2021</v>
      </c>
      <c r="K64" s="402"/>
      <c r="L64" s="101"/>
    </row>
    <row r="65" spans="2:10">
      <c r="B65" s="1199" t="s">
        <v>311</v>
      </c>
      <c r="C65" s="1199"/>
      <c r="D65" s="1199"/>
      <c r="E65" s="1199"/>
      <c r="F65" s="1199"/>
      <c r="G65" s="1199"/>
      <c r="H65" s="1199"/>
    </row>
    <row r="66" spans="2:10">
      <c r="B66" s="51" t="s">
        <v>184</v>
      </c>
      <c r="C66" s="51"/>
      <c r="D66" s="621">
        <v>2032</v>
      </c>
      <c r="E66" s="211">
        <v>1934</v>
      </c>
      <c r="F66" s="229" t="s">
        <v>205</v>
      </c>
      <c r="G66" s="229" t="s">
        <v>205</v>
      </c>
      <c r="H66" s="229" t="s">
        <v>205</v>
      </c>
    </row>
    <row r="67" spans="2:10" ht="12" customHeight="1">
      <c r="B67" s="51" t="s">
        <v>312</v>
      </c>
      <c r="C67" s="90"/>
      <c r="D67" s="621">
        <v>1846</v>
      </c>
      <c r="E67" s="211">
        <v>1798</v>
      </c>
      <c r="F67" s="211">
        <v>1883</v>
      </c>
      <c r="G67" s="211">
        <v>1120</v>
      </c>
      <c r="H67" s="229" t="s">
        <v>205</v>
      </c>
      <c r="J67" s="491"/>
    </row>
    <row r="68" spans="2:10" ht="12.65" customHeight="1">
      <c r="B68" s="51" t="s">
        <v>313</v>
      </c>
      <c r="C68" s="90"/>
      <c r="D68" s="607">
        <v>0.90800000000000003</v>
      </c>
      <c r="E68" s="234">
        <v>0.92969999999999997</v>
      </c>
      <c r="F68" s="234">
        <v>0.89400000000000002</v>
      </c>
      <c r="G68" s="234">
        <v>0.82299999999999995</v>
      </c>
      <c r="H68" s="229" t="s">
        <v>205</v>
      </c>
    </row>
    <row r="69" spans="2:10" ht="12.65" customHeight="1">
      <c r="B69" s="51" t="s">
        <v>314</v>
      </c>
      <c r="C69" s="90"/>
      <c r="D69" s="621">
        <v>1201</v>
      </c>
      <c r="E69" s="211">
        <v>1180</v>
      </c>
      <c r="F69" s="211">
        <v>1430</v>
      </c>
      <c r="G69" s="211">
        <v>779</v>
      </c>
      <c r="H69" s="229" t="s">
        <v>205</v>
      </c>
    </row>
    <row r="70" spans="2:10" ht="12.65" customHeight="1">
      <c r="B70" s="51" t="s">
        <v>315</v>
      </c>
      <c r="C70" s="90"/>
      <c r="D70" s="607">
        <v>0.59099999999999997</v>
      </c>
      <c r="E70" s="234">
        <v>0.61009999999999998</v>
      </c>
      <c r="F70" s="234">
        <v>0.67900000000000005</v>
      </c>
      <c r="G70" s="234">
        <v>0.57999999999999996</v>
      </c>
      <c r="H70" s="229" t="s">
        <v>205</v>
      </c>
    </row>
    <row r="71" spans="2:10">
      <c r="B71" s="1199" t="s">
        <v>316</v>
      </c>
      <c r="C71" s="1199"/>
      <c r="D71" s="1199"/>
      <c r="E71" s="1199"/>
      <c r="F71" s="1199"/>
      <c r="G71" s="1199"/>
      <c r="H71" s="1199"/>
    </row>
    <row r="72" spans="2:10" ht="13" customHeight="1">
      <c r="B72" s="51" t="s">
        <v>184</v>
      </c>
      <c r="C72" s="51"/>
      <c r="D72" s="621">
        <v>4668</v>
      </c>
      <c r="E72" s="229" t="s">
        <v>205</v>
      </c>
      <c r="F72" s="229" t="s">
        <v>205</v>
      </c>
      <c r="G72" s="229" t="s">
        <v>205</v>
      </c>
      <c r="H72" s="229" t="s">
        <v>205</v>
      </c>
      <c r="I72" s="940"/>
    </row>
    <row r="73" spans="2:10" ht="12.65" customHeight="1">
      <c r="B73" s="51" t="s">
        <v>312</v>
      </c>
      <c r="C73" s="90"/>
      <c r="D73" s="621">
        <v>3092</v>
      </c>
      <c r="E73" s="211">
        <v>2897</v>
      </c>
      <c r="F73" s="229" t="s">
        <v>205</v>
      </c>
      <c r="G73" s="229" t="s">
        <v>205</v>
      </c>
      <c r="H73" s="229" t="s">
        <v>205</v>
      </c>
    </row>
    <row r="74" spans="2:10" ht="12.65" customHeight="1">
      <c r="B74" s="51" t="s">
        <v>313</v>
      </c>
      <c r="C74" s="90"/>
      <c r="D74" s="607">
        <v>0.66239999999999999</v>
      </c>
      <c r="E74" s="234">
        <v>0.64800000000000002</v>
      </c>
      <c r="F74" s="234">
        <v>0.65800000000000003</v>
      </c>
      <c r="G74" s="229" t="s">
        <v>205</v>
      </c>
      <c r="H74" s="229" t="s">
        <v>205</v>
      </c>
    </row>
    <row r="75" spans="2:10" ht="12.65" customHeight="1">
      <c r="B75" s="51" t="s">
        <v>317</v>
      </c>
      <c r="C75" s="90"/>
      <c r="D75" s="621">
        <v>2469</v>
      </c>
      <c r="E75" s="211">
        <v>2358</v>
      </c>
      <c r="F75" s="229" t="s">
        <v>205</v>
      </c>
      <c r="G75" s="229" t="s">
        <v>205</v>
      </c>
      <c r="H75" s="229" t="s">
        <v>205</v>
      </c>
    </row>
    <row r="76" spans="2:10" ht="12.65" customHeight="1">
      <c r="B76" s="51" t="s">
        <v>315</v>
      </c>
      <c r="C76" s="90"/>
      <c r="D76" s="607">
        <v>0.52900000000000003</v>
      </c>
      <c r="E76" s="234">
        <v>0.52739999999999998</v>
      </c>
      <c r="F76" s="234">
        <v>0.53200000000000003</v>
      </c>
      <c r="G76" s="229" t="s">
        <v>205</v>
      </c>
      <c r="H76" s="229" t="s">
        <v>205</v>
      </c>
    </row>
    <row r="77" spans="2:10">
      <c r="B77" s="1199" t="s">
        <v>297</v>
      </c>
      <c r="C77" s="1199"/>
      <c r="D77" s="1199"/>
      <c r="E77" s="1199"/>
      <c r="F77" s="1199"/>
      <c r="G77" s="1199"/>
      <c r="H77" s="1199"/>
    </row>
    <row r="78" spans="2:10">
      <c r="B78" s="51" t="s">
        <v>184</v>
      </c>
      <c r="C78" s="51"/>
      <c r="D78" s="621">
        <v>29</v>
      </c>
      <c r="E78" s="211">
        <v>30</v>
      </c>
      <c r="F78" s="229" t="s">
        <v>205</v>
      </c>
      <c r="G78" s="229" t="s">
        <v>205</v>
      </c>
      <c r="H78" s="229" t="s">
        <v>205</v>
      </c>
    </row>
    <row r="79" spans="2:10" ht="12.65" customHeight="1">
      <c r="B79" s="51" t="s">
        <v>312</v>
      </c>
      <c r="C79" s="90"/>
      <c r="D79" s="621">
        <v>12</v>
      </c>
      <c r="E79" s="211">
        <v>13</v>
      </c>
      <c r="F79" s="211">
        <v>10</v>
      </c>
      <c r="G79" s="211">
        <v>6</v>
      </c>
      <c r="H79" s="211">
        <v>6</v>
      </c>
    </row>
    <row r="80" spans="2:10" ht="12.65" customHeight="1">
      <c r="B80" s="51" t="s">
        <v>313</v>
      </c>
      <c r="C80" s="90"/>
      <c r="D80" s="607">
        <v>0.41399999999999998</v>
      </c>
      <c r="E80" s="234">
        <v>0.43330000000000002</v>
      </c>
      <c r="F80" s="234">
        <v>0.34499999999999997</v>
      </c>
      <c r="G80" s="234">
        <v>0.3</v>
      </c>
      <c r="H80" s="558">
        <v>0.28599999999999998</v>
      </c>
    </row>
    <row r="81" spans="2:10" ht="12.65" customHeight="1">
      <c r="B81" s="51" t="s">
        <v>317</v>
      </c>
      <c r="C81" s="90"/>
      <c r="D81" s="621">
        <v>6</v>
      </c>
      <c r="E81" s="211">
        <v>7</v>
      </c>
      <c r="F81" s="211">
        <v>6</v>
      </c>
      <c r="G81" s="211">
        <v>4</v>
      </c>
      <c r="H81" s="211">
        <v>3</v>
      </c>
    </row>
    <row r="82" spans="2:10" ht="12.65" customHeight="1">
      <c r="B82" s="51" t="s">
        <v>315</v>
      </c>
      <c r="C82" s="90"/>
      <c r="D82" s="607">
        <v>0.20699999999999999</v>
      </c>
      <c r="E82" s="234">
        <v>0.23330000000000001</v>
      </c>
      <c r="F82" s="234">
        <v>0.20699999999999999</v>
      </c>
      <c r="G82" s="234">
        <v>0.2</v>
      </c>
      <c r="H82" s="558">
        <v>0.14299999999999999</v>
      </c>
    </row>
    <row r="83" spans="2:10" ht="12.65" customHeight="1">
      <c r="B83" s="1199" t="s">
        <v>318</v>
      </c>
      <c r="C83" s="1199"/>
      <c r="D83" s="1199"/>
      <c r="E83" s="1199"/>
      <c r="F83" s="1199"/>
      <c r="G83" s="1199"/>
      <c r="H83" s="1199"/>
    </row>
    <row r="84" spans="2:10" ht="12.65" customHeight="1">
      <c r="B84" s="51" t="s">
        <v>184</v>
      </c>
      <c r="C84" s="51"/>
      <c r="D84" s="621">
        <v>354</v>
      </c>
      <c r="E84" s="211">
        <v>370</v>
      </c>
      <c r="F84" s="229" t="s">
        <v>205</v>
      </c>
      <c r="G84" s="229" t="s">
        <v>205</v>
      </c>
      <c r="H84" s="229" t="s">
        <v>205</v>
      </c>
    </row>
    <row r="85" spans="2:10" ht="12.65" customHeight="1">
      <c r="B85" s="51" t="s">
        <v>312</v>
      </c>
      <c r="C85" s="90"/>
      <c r="D85" s="621">
        <v>152</v>
      </c>
      <c r="E85" s="211">
        <v>142</v>
      </c>
      <c r="F85" s="211">
        <v>132</v>
      </c>
      <c r="G85" s="211">
        <v>120</v>
      </c>
      <c r="H85" s="211">
        <v>107</v>
      </c>
      <c r="J85" s="491"/>
    </row>
    <row r="86" spans="2:10" ht="13" customHeight="1">
      <c r="B86" s="51" t="s">
        <v>313</v>
      </c>
      <c r="C86" s="90"/>
      <c r="D86" s="607">
        <v>0.42899999999999999</v>
      </c>
      <c r="E86" s="234">
        <v>0.38</v>
      </c>
      <c r="F86" s="234">
        <v>0.372</v>
      </c>
      <c r="G86" s="234">
        <v>0.39200000000000002</v>
      </c>
      <c r="H86" s="558">
        <v>0.34499999999999997</v>
      </c>
    </row>
    <row r="87" spans="2:10" ht="12.65" customHeight="1">
      <c r="B87" s="51" t="s">
        <v>317</v>
      </c>
      <c r="C87" s="90"/>
      <c r="D87" s="621">
        <v>164</v>
      </c>
      <c r="E87" s="211">
        <v>167</v>
      </c>
      <c r="F87" s="211">
        <v>163</v>
      </c>
      <c r="G87" s="211">
        <v>155</v>
      </c>
      <c r="H87" s="211">
        <v>135</v>
      </c>
      <c r="J87" s="491"/>
    </row>
    <row r="88" spans="2:10" ht="12.65" customHeight="1">
      <c r="B88" s="51" t="s">
        <v>315</v>
      </c>
      <c r="C88" s="90"/>
      <c r="D88" s="607">
        <v>0.46329999999999999</v>
      </c>
      <c r="E88" s="234">
        <v>0.45</v>
      </c>
      <c r="F88" s="234">
        <v>0.45600000000000002</v>
      </c>
      <c r="G88" s="234">
        <v>0.443</v>
      </c>
      <c r="H88" s="558">
        <v>0.435</v>
      </c>
    </row>
    <row r="89" spans="2:10">
      <c r="B89" s="1199" t="s">
        <v>319</v>
      </c>
      <c r="C89" s="1199"/>
      <c r="D89" s="1199"/>
      <c r="E89" s="1199"/>
      <c r="F89" s="1199"/>
      <c r="G89" s="1199"/>
      <c r="H89" s="1199"/>
    </row>
    <row r="90" spans="2:10">
      <c r="B90" s="51" t="s">
        <v>184</v>
      </c>
      <c r="C90" s="51"/>
      <c r="D90" s="621">
        <v>7504</v>
      </c>
      <c r="E90" s="229" t="s">
        <v>205</v>
      </c>
      <c r="F90" s="229" t="s">
        <v>205</v>
      </c>
      <c r="G90" s="229" t="s">
        <v>205</v>
      </c>
      <c r="H90" s="229" t="s">
        <v>205</v>
      </c>
    </row>
    <row r="91" spans="2:10" ht="12.65" customHeight="1">
      <c r="B91" s="51" t="s">
        <v>312</v>
      </c>
      <c r="C91" s="90"/>
      <c r="D91" s="621">
        <v>6554</v>
      </c>
      <c r="E91" s="211">
        <v>5856</v>
      </c>
      <c r="F91" s="211">
        <v>6060</v>
      </c>
      <c r="G91" s="211">
        <v>6128</v>
      </c>
      <c r="H91" s="211">
        <v>4719</v>
      </c>
      <c r="J91" s="491"/>
    </row>
    <row r="92" spans="2:10" ht="12.65" customHeight="1">
      <c r="B92" s="51" t="s">
        <v>313</v>
      </c>
      <c r="C92" s="90"/>
      <c r="D92" s="607">
        <v>0.873</v>
      </c>
      <c r="E92" s="234">
        <v>0.88849999999999996</v>
      </c>
      <c r="F92" s="234">
        <v>0.88</v>
      </c>
      <c r="G92" s="234">
        <v>0.83699999999999997</v>
      </c>
      <c r="H92" s="558">
        <v>0.82499999999999996</v>
      </c>
    </row>
    <row r="93" spans="2:10" ht="12.65" customHeight="1">
      <c r="B93" s="51" t="s">
        <v>317</v>
      </c>
      <c r="C93" s="90"/>
      <c r="D93" s="621">
        <v>4754</v>
      </c>
      <c r="E93" s="211">
        <v>4319</v>
      </c>
      <c r="F93" s="211">
        <v>4458</v>
      </c>
      <c r="G93" s="211">
        <v>4525</v>
      </c>
      <c r="H93" s="211">
        <v>4484</v>
      </c>
    </row>
    <row r="94" spans="2:10" ht="12.65" customHeight="1">
      <c r="B94" s="51" t="s">
        <v>315</v>
      </c>
      <c r="C94" s="90"/>
      <c r="D94" s="607">
        <v>0.63300000000000001</v>
      </c>
      <c r="E94" s="234">
        <v>0.65529999999999999</v>
      </c>
      <c r="F94" s="234">
        <v>0.64800000000000002</v>
      </c>
      <c r="G94" s="234">
        <v>0.61799999999999999</v>
      </c>
      <c r="H94" s="558">
        <v>0.60399999999999998</v>
      </c>
    </row>
    <row r="95" spans="2:10" ht="12.65" customHeight="1">
      <c r="B95" s="1199" t="s">
        <v>320</v>
      </c>
      <c r="C95" s="1199"/>
      <c r="D95" s="1199"/>
      <c r="E95" s="1199"/>
      <c r="F95" s="1199"/>
      <c r="G95" s="1199"/>
      <c r="H95" s="1199"/>
    </row>
    <row r="96" spans="2:10" ht="12.65" customHeight="1">
      <c r="B96" s="51" t="s">
        <v>184</v>
      </c>
      <c r="C96" s="51"/>
      <c r="D96" s="621">
        <v>12172</v>
      </c>
      <c r="E96" s="211">
        <v>11513</v>
      </c>
      <c r="F96" s="229" t="s">
        <v>205</v>
      </c>
      <c r="G96" s="229" t="s">
        <v>205</v>
      </c>
      <c r="H96" s="229" t="s">
        <v>205</v>
      </c>
      <c r="I96" s="940"/>
    </row>
    <row r="97" spans="2:12" ht="13" customHeight="1">
      <c r="B97" s="51" t="s">
        <v>321</v>
      </c>
      <c r="C97" s="549"/>
      <c r="D97" s="621">
        <v>9646</v>
      </c>
      <c r="E97" s="211">
        <v>8200</v>
      </c>
      <c r="F97" s="229" t="s">
        <v>205</v>
      </c>
      <c r="G97" s="229" t="s">
        <v>205</v>
      </c>
      <c r="H97" s="229" t="s">
        <v>205</v>
      </c>
    </row>
    <row r="98" spans="2:12" ht="12.65" customHeight="1">
      <c r="B98" s="51" t="s">
        <v>322</v>
      </c>
      <c r="C98" s="549"/>
      <c r="D98" s="607">
        <v>0.79300000000000004</v>
      </c>
      <c r="E98" s="558">
        <f>E97/E96</f>
        <v>0.71223833926865288</v>
      </c>
      <c r="F98" s="229" t="s">
        <v>205</v>
      </c>
      <c r="G98" s="229" t="s">
        <v>205</v>
      </c>
      <c r="H98" s="229" t="s">
        <v>205</v>
      </c>
    </row>
    <row r="99" spans="2:12" ht="12.65" customHeight="1">
      <c r="B99" s="51" t="s">
        <v>317</v>
      </c>
      <c r="C99" s="549"/>
      <c r="D99" s="621">
        <v>7223</v>
      </c>
      <c r="E99" s="211">
        <v>6947</v>
      </c>
      <c r="F99" s="229" t="s">
        <v>205</v>
      </c>
      <c r="G99" s="229" t="s">
        <v>205</v>
      </c>
      <c r="H99" s="229" t="s">
        <v>205</v>
      </c>
    </row>
    <row r="100" spans="2:12" ht="12.65" customHeight="1" thickBot="1">
      <c r="B100" s="298" t="s">
        <v>315</v>
      </c>
      <c r="C100" s="550"/>
      <c r="D100" s="833">
        <v>0.59399999999999997</v>
      </c>
      <c r="E100" s="555">
        <f>E99/E96</f>
        <v>0.60340484669504035</v>
      </c>
      <c r="F100" s="690" t="s">
        <v>205</v>
      </c>
      <c r="G100" s="690" t="s">
        <v>205</v>
      </c>
      <c r="H100" s="690" t="s">
        <v>205</v>
      </c>
    </row>
    <row r="101" spans="2:12">
      <c r="B101" s="949" t="s">
        <v>323</v>
      </c>
    </row>
    <row r="102" spans="2:12">
      <c r="B102" s="104"/>
    </row>
    <row r="103" spans="2:12" ht="25" customHeight="1">
      <c r="B103" s="1206" t="s">
        <v>324</v>
      </c>
      <c r="C103" s="1207"/>
      <c r="D103" s="42"/>
      <c r="E103" s="492"/>
      <c r="F103" s="492"/>
      <c r="G103" s="492"/>
      <c r="H103" s="492"/>
    </row>
    <row r="104" spans="2:12" ht="21">
      <c r="B104" s="363" t="s">
        <v>325</v>
      </c>
    </row>
    <row r="105" spans="2:12" ht="20.149999999999999" customHeight="1">
      <c r="B105" s="288" t="s">
        <v>326</v>
      </c>
      <c r="C105" s="288"/>
      <c r="D105" s="288"/>
      <c r="F105" s="6"/>
    </row>
    <row r="106" spans="2:12" ht="14.15" customHeight="1">
      <c r="B106" s="274" t="s">
        <v>289</v>
      </c>
      <c r="C106" s="88" t="s">
        <v>201</v>
      </c>
      <c r="D106" s="295">
        <v>2025</v>
      </c>
      <c r="E106" s="295">
        <v>2024</v>
      </c>
      <c r="F106" s="295">
        <v>2023</v>
      </c>
      <c r="G106" s="295">
        <v>2022</v>
      </c>
      <c r="H106" s="295">
        <v>2021</v>
      </c>
    </row>
    <row r="107" spans="2:12" s="128" customFormat="1" ht="12.65" customHeight="1">
      <c r="B107" s="1205" t="s">
        <v>291</v>
      </c>
      <c r="C107" s="1205"/>
      <c r="D107" s="1205"/>
      <c r="E107" s="1205"/>
      <c r="F107" s="1205"/>
      <c r="G107" s="1205"/>
      <c r="H107" s="1205"/>
      <c r="I107" s="42"/>
    </row>
    <row r="108" spans="2:12">
      <c r="B108" s="51" t="s">
        <v>292</v>
      </c>
      <c r="C108" s="51"/>
      <c r="D108" s="804">
        <v>37</v>
      </c>
      <c r="E108" s="539">
        <v>41</v>
      </c>
      <c r="F108" s="254" t="s">
        <v>205</v>
      </c>
      <c r="G108" s="254" t="s">
        <v>205</v>
      </c>
      <c r="H108" s="254" t="s">
        <v>205</v>
      </c>
    </row>
    <row r="109" spans="2:12">
      <c r="B109" s="51" t="s">
        <v>204</v>
      </c>
      <c r="C109" s="51"/>
      <c r="D109" s="607">
        <v>0.24324324324324001</v>
      </c>
      <c r="E109" s="536">
        <v>0.26829999999999998</v>
      </c>
      <c r="F109" s="254" t="s">
        <v>205</v>
      </c>
      <c r="G109" s="254" t="s">
        <v>205</v>
      </c>
      <c r="H109" s="254" t="s">
        <v>205</v>
      </c>
    </row>
    <row r="110" spans="2:12" ht="12.65" customHeight="1">
      <c r="B110" s="51" t="s">
        <v>206</v>
      </c>
      <c r="C110" s="51"/>
      <c r="D110" s="607">
        <v>0.75675675675676002</v>
      </c>
      <c r="E110" s="536">
        <v>0.73170000000000002</v>
      </c>
      <c r="F110" s="254" t="s">
        <v>205</v>
      </c>
      <c r="G110" s="254" t="s">
        <v>205</v>
      </c>
      <c r="H110" s="254" t="s">
        <v>205</v>
      </c>
    </row>
    <row r="111" spans="2:12">
      <c r="B111" s="51" t="s">
        <v>293</v>
      </c>
      <c r="C111" s="51"/>
      <c r="D111" s="607">
        <v>0</v>
      </c>
      <c r="E111" s="536">
        <v>0</v>
      </c>
      <c r="F111" s="254" t="s">
        <v>205</v>
      </c>
      <c r="G111" s="254" t="s">
        <v>205</v>
      </c>
      <c r="H111" s="254" t="s">
        <v>205</v>
      </c>
    </row>
    <row r="112" spans="2:12">
      <c r="B112" s="51" t="s">
        <v>294</v>
      </c>
      <c r="C112" s="51"/>
      <c r="D112" s="607">
        <v>0.56756756756756999</v>
      </c>
      <c r="E112" s="536">
        <v>0.56100000000000005</v>
      </c>
      <c r="F112" s="254" t="s">
        <v>205</v>
      </c>
      <c r="G112" s="254" t="s">
        <v>205</v>
      </c>
      <c r="H112" s="254" t="s">
        <v>205</v>
      </c>
      <c r="J112" s="574"/>
      <c r="K112" s="574"/>
      <c r="L112" s="409"/>
    </row>
    <row r="113" spans="2:12">
      <c r="B113" s="51" t="s">
        <v>295</v>
      </c>
      <c r="C113" s="549"/>
      <c r="D113" s="607">
        <v>0.43243243243243001</v>
      </c>
      <c r="E113" s="558">
        <v>0.439</v>
      </c>
      <c r="F113" s="229" t="s">
        <v>205</v>
      </c>
      <c r="G113" s="229" t="s">
        <v>205</v>
      </c>
      <c r="H113" s="229" t="s">
        <v>205</v>
      </c>
    </row>
    <row r="114" spans="2:12">
      <c r="B114" s="1202" t="s">
        <v>296</v>
      </c>
      <c r="C114" s="1202"/>
      <c r="D114" s="1202"/>
      <c r="E114" s="1202"/>
      <c r="F114" s="1202"/>
      <c r="G114" s="1202"/>
      <c r="H114" s="1202"/>
    </row>
    <row r="115" spans="2:12">
      <c r="B115" s="72" t="s">
        <v>297</v>
      </c>
      <c r="C115" s="296"/>
      <c r="D115" s="296"/>
      <c r="E115" s="296"/>
      <c r="F115" s="296"/>
      <c r="G115" s="296"/>
      <c r="H115" s="296"/>
    </row>
    <row r="116" spans="2:12" s="103" customFormat="1">
      <c r="B116" s="51" t="s">
        <v>184</v>
      </c>
      <c r="C116" s="51"/>
      <c r="D116" s="804">
        <v>15</v>
      </c>
      <c r="E116" s="539">
        <v>17</v>
      </c>
      <c r="F116" s="581" t="s">
        <v>205</v>
      </c>
      <c r="G116" s="581" t="s">
        <v>205</v>
      </c>
      <c r="H116" s="581" t="s">
        <v>205</v>
      </c>
      <c r="I116" s="42"/>
    </row>
    <row r="117" spans="2:12">
      <c r="B117" s="51" t="s">
        <v>204</v>
      </c>
      <c r="C117" s="51"/>
      <c r="D117" s="607">
        <v>0.2</v>
      </c>
      <c r="E117" s="540">
        <v>0.17599999999999999</v>
      </c>
      <c r="F117" s="254" t="s">
        <v>205</v>
      </c>
      <c r="G117" s="254" t="s">
        <v>205</v>
      </c>
      <c r="H117" s="254" t="s">
        <v>205</v>
      </c>
    </row>
    <row r="118" spans="2:12">
      <c r="B118" s="51" t="s">
        <v>206</v>
      </c>
      <c r="C118" s="51"/>
      <c r="D118" s="607">
        <v>0.8</v>
      </c>
      <c r="E118" s="540">
        <v>0.82399999999999995</v>
      </c>
      <c r="F118" s="254" t="s">
        <v>205</v>
      </c>
      <c r="G118" s="254" t="s">
        <v>205</v>
      </c>
      <c r="H118" s="254" t="s">
        <v>205</v>
      </c>
    </row>
    <row r="119" spans="2:12" ht="12.65" customHeight="1">
      <c r="B119" s="116" t="s">
        <v>224</v>
      </c>
      <c r="C119" s="51"/>
      <c r="D119" s="607">
        <v>0</v>
      </c>
      <c r="E119" s="540">
        <v>0</v>
      </c>
      <c r="F119" s="254" t="s">
        <v>205</v>
      </c>
      <c r="G119" s="254" t="s">
        <v>205</v>
      </c>
      <c r="H119" s="254" t="s">
        <v>205</v>
      </c>
    </row>
    <row r="120" spans="2:12">
      <c r="B120" s="116" t="s">
        <v>226</v>
      </c>
      <c r="C120" s="51"/>
      <c r="D120" s="607">
        <v>0.4</v>
      </c>
      <c r="E120" s="540">
        <v>0.41199999999999998</v>
      </c>
      <c r="F120" s="254" t="s">
        <v>205</v>
      </c>
      <c r="G120" s="254" t="s">
        <v>205</v>
      </c>
      <c r="H120" s="254" t="s">
        <v>205</v>
      </c>
      <c r="J120" s="574"/>
      <c r="K120" s="574"/>
      <c r="L120" s="409"/>
    </row>
    <row r="121" spans="2:12">
      <c r="B121" s="51" t="s">
        <v>228</v>
      </c>
      <c r="C121" s="549"/>
      <c r="D121" s="607">
        <v>0.6</v>
      </c>
      <c r="E121" s="558">
        <v>0.58799999999999997</v>
      </c>
      <c r="F121" s="229" t="s">
        <v>205</v>
      </c>
      <c r="G121" s="229" t="s">
        <v>205</v>
      </c>
      <c r="H121" s="229" t="s">
        <v>205</v>
      </c>
    </row>
    <row r="122" spans="2:12" ht="12.65" customHeight="1">
      <c r="B122" s="72" t="s">
        <v>299</v>
      </c>
      <c r="C122" s="296"/>
      <c r="D122" s="296"/>
      <c r="E122" s="296"/>
      <c r="F122" s="296"/>
      <c r="G122" s="296"/>
      <c r="H122" s="296"/>
    </row>
    <row r="123" spans="2:12" ht="12.65" customHeight="1">
      <c r="B123" s="51" t="s">
        <v>184</v>
      </c>
      <c r="C123" s="51"/>
      <c r="D123" s="804">
        <v>22</v>
      </c>
      <c r="E123" s="539">
        <v>24</v>
      </c>
      <c r="F123" s="581" t="s">
        <v>205</v>
      </c>
      <c r="G123" s="581" t="s">
        <v>205</v>
      </c>
      <c r="H123" s="581" t="s">
        <v>205</v>
      </c>
    </row>
    <row r="124" spans="2:12" ht="13" customHeight="1">
      <c r="B124" s="51" t="s">
        <v>204</v>
      </c>
      <c r="C124" s="51"/>
      <c r="D124" s="607">
        <v>0.27272727272726999</v>
      </c>
      <c r="E124" s="540">
        <v>0.33300000000000002</v>
      </c>
      <c r="F124" s="254" t="s">
        <v>205</v>
      </c>
      <c r="G124" s="254" t="s">
        <v>205</v>
      </c>
      <c r="H124" s="254" t="s">
        <v>205</v>
      </c>
    </row>
    <row r="125" spans="2:12">
      <c r="B125" s="51" t="s">
        <v>206</v>
      </c>
      <c r="C125" s="51"/>
      <c r="D125" s="607">
        <v>0.72727272727272996</v>
      </c>
      <c r="E125" s="540">
        <v>0.66700000000000004</v>
      </c>
      <c r="F125" s="254" t="s">
        <v>205</v>
      </c>
      <c r="G125" s="254" t="s">
        <v>205</v>
      </c>
      <c r="H125" s="254" t="s">
        <v>205</v>
      </c>
    </row>
    <row r="126" spans="2:12">
      <c r="B126" s="116" t="s">
        <v>224</v>
      </c>
      <c r="C126" s="51"/>
      <c r="D126" s="607">
        <v>0</v>
      </c>
      <c r="E126" s="540">
        <v>0</v>
      </c>
      <c r="F126" s="254" t="s">
        <v>205</v>
      </c>
      <c r="G126" s="254" t="s">
        <v>205</v>
      </c>
      <c r="H126" s="254" t="s">
        <v>205</v>
      </c>
    </row>
    <row r="127" spans="2:12" ht="12.65" customHeight="1">
      <c r="B127" s="116" t="s">
        <v>226</v>
      </c>
      <c r="C127" s="51"/>
      <c r="D127" s="607">
        <v>0.68181818181817999</v>
      </c>
      <c r="E127" s="540">
        <v>0.66700000000000004</v>
      </c>
      <c r="F127" s="254" t="s">
        <v>205</v>
      </c>
      <c r="G127" s="254" t="s">
        <v>205</v>
      </c>
      <c r="H127" s="254" t="s">
        <v>205</v>
      </c>
    </row>
    <row r="128" spans="2:12">
      <c r="B128" s="51" t="s">
        <v>228</v>
      </c>
      <c r="C128" s="549"/>
      <c r="D128" s="607">
        <v>0.31818181818182001</v>
      </c>
      <c r="E128" s="558">
        <v>0.33300000000000002</v>
      </c>
      <c r="F128" s="229" t="s">
        <v>205</v>
      </c>
      <c r="G128" s="229" t="s">
        <v>205</v>
      </c>
      <c r="H128" s="229" t="s">
        <v>205</v>
      </c>
      <c r="J128" s="574"/>
      <c r="K128" s="574"/>
      <c r="L128" s="409"/>
    </row>
    <row r="129" spans="2:12" ht="12.65" customHeight="1">
      <c r="B129" s="72" t="s">
        <v>300</v>
      </c>
      <c r="C129" s="296"/>
      <c r="D129" s="296"/>
      <c r="E129" s="296"/>
      <c r="F129" s="296"/>
      <c r="G129" s="296"/>
      <c r="H129" s="296"/>
    </row>
    <row r="130" spans="2:12" ht="12.65" customHeight="1">
      <c r="B130" s="51" t="s">
        <v>184</v>
      </c>
      <c r="C130" s="51"/>
      <c r="D130" s="804">
        <v>415</v>
      </c>
      <c r="E130" s="539">
        <v>383</v>
      </c>
      <c r="F130" s="581" t="s">
        <v>205</v>
      </c>
      <c r="G130" s="581" t="s">
        <v>205</v>
      </c>
      <c r="H130" s="581" t="s">
        <v>205</v>
      </c>
    </row>
    <row r="131" spans="2:12" ht="13" customHeight="1">
      <c r="B131" s="51" t="s">
        <v>204</v>
      </c>
      <c r="C131" s="51"/>
      <c r="D131" s="607">
        <v>0.44337349397589998</v>
      </c>
      <c r="E131" s="540">
        <v>0.439</v>
      </c>
      <c r="F131" s="254" t="s">
        <v>205</v>
      </c>
      <c r="G131" s="254" t="s">
        <v>205</v>
      </c>
      <c r="H131" s="254" t="s">
        <v>205</v>
      </c>
    </row>
    <row r="132" spans="2:12">
      <c r="B132" s="51" t="s">
        <v>206</v>
      </c>
      <c r="C132" s="51"/>
      <c r="D132" s="607">
        <v>0.55662650602410002</v>
      </c>
      <c r="E132" s="540">
        <v>0.56100000000000005</v>
      </c>
      <c r="F132" s="254" t="s">
        <v>205</v>
      </c>
      <c r="G132" s="254" t="s">
        <v>205</v>
      </c>
      <c r="H132" s="254" t="s">
        <v>205</v>
      </c>
    </row>
    <row r="133" spans="2:12">
      <c r="B133" s="116" t="s">
        <v>224</v>
      </c>
      <c r="C133" s="51"/>
      <c r="D133" s="607">
        <v>4.5783132530120001E-2</v>
      </c>
      <c r="E133" s="540">
        <v>0.06</v>
      </c>
      <c r="F133" s="254" t="s">
        <v>205</v>
      </c>
      <c r="G133" s="254" t="s">
        <v>205</v>
      </c>
      <c r="H133" s="254" t="s">
        <v>205</v>
      </c>
    </row>
    <row r="134" spans="2:12">
      <c r="B134" s="116" t="s">
        <v>226</v>
      </c>
      <c r="C134" s="51"/>
      <c r="D134" s="607">
        <v>0.74698795180722999</v>
      </c>
      <c r="E134" s="540">
        <v>0.73599999999999999</v>
      </c>
      <c r="F134" s="254" t="s">
        <v>205</v>
      </c>
      <c r="G134" s="254" t="s">
        <v>205</v>
      </c>
      <c r="H134" s="254" t="s">
        <v>205</v>
      </c>
    </row>
    <row r="135" spans="2:12">
      <c r="B135" s="51" t="s">
        <v>228</v>
      </c>
      <c r="C135" s="549"/>
      <c r="D135" s="607">
        <v>0.20722891566265</v>
      </c>
      <c r="E135" s="558">
        <v>0.20399999999999999</v>
      </c>
      <c r="F135" s="229" t="s">
        <v>205</v>
      </c>
      <c r="G135" s="229" t="s">
        <v>205</v>
      </c>
      <c r="H135" s="229" t="s">
        <v>205</v>
      </c>
    </row>
    <row r="136" spans="2:12" ht="12.65" customHeight="1">
      <c r="B136" s="72" t="s">
        <v>327</v>
      </c>
      <c r="C136" s="296"/>
      <c r="D136" s="296"/>
      <c r="E136" s="296"/>
      <c r="F136" s="296"/>
      <c r="G136" s="296"/>
      <c r="H136" s="296"/>
      <c r="J136" s="574"/>
      <c r="K136" s="574"/>
      <c r="L136" s="409"/>
    </row>
    <row r="137" spans="2:12" ht="12.65" customHeight="1">
      <c r="B137" s="51" t="s">
        <v>184</v>
      </c>
      <c r="C137" s="51"/>
      <c r="D137" s="804">
        <v>533</v>
      </c>
      <c r="E137" s="539">
        <v>477</v>
      </c>
      <c r="F137" s="581" t="s">
        <v>205</v>
      </c>
      <c r="G137" s="581" t="s">
        <v>205</v>
      </c>
      <c r="H137" s="581" t="s">
        <v>205</v>
      </c>
      <c r="J137" s="574"/>
      <c r="K137" s="574"/>
      <c r="L137" s="409"/>
    </row>
    <row r="138" spans="2:12">
      <c r="B138" s="51" t="s">
        <v>204</v>
      </c>
      <c r="C138" s="51"/>
      <c r="D138" s="607">
        <v>0.48968105065666001</v>
      </c>
      <c r="E138" s="540">
        <v>0.52200000000000002</v>
      </c>
      <c r="F138" s="254" t="s">
        <v>205</v>
      </c>
      <c r="G138" s="254" t="s">
        <v>205</v>
      </c>
      <c r="H138" s="254" t="s">
        <v>205</v>
      </c>
    </row>
    <row r="139" spans="2:12">
      <c r="B139" s="51" t="s">
        <v>206</v>
      </c>
      <c r="C139" s="51"/>
      <c r="D139" s="607">
        <v>0.51031894934333999</v>
      </c>
      <c r="E139" s="540">
        <v>0.47799999999999998</v>
      </c>
      <c r="F139" s="254" t="s">
        <v>205</v>
      </c>
      <c r="G139" s="254" t="s">
        <v>205</v>
      </c>
      <c r="H139" s="254" t="s">
        <v>205</v>
      </c>
    </row>
    <row r="140" spans="2:12">
      <c r="B140" s="116" t="s">
        <v>224</v>
      </c>
      <c r="C140" s="51"/>
      <c r="D140" s="607">
        <v>0.14446529080675</v>
      </c>
      <c r="E140" s="540">
        <v>0.13</v>
      </c>
      <c r="F140" s="254" t="s">
        <v>205</v>
      </c>
      <c r="G140" s="254" t="s">
        <v>205</v>
      </c>
      <c r="H140" s="254" t="s">
        <v>205</v>
      </c>
    </row>
    <row r="141" spans="2:12">
      <c r="B141" s="116" t="s">
        <v>226</v>
      </c>
      <c r="C141" s="51"/>
      <c r="D141" s="607">
        <v>0.70731707317073</v>
      </c>
      <c r="E141" s="540">
        <v>0.72499999999999998</v>
      </c>
      <c r="F141" s="254" t="s">
        <v>205</v>
      </c>
      <c r="G141" s="254" t="s">
        <v>205</v>
      </c>
      <c r="H141" s="254" t="s">
        <v>205</v>
      </c>
    </row>
    <row r="142" spans="2:12">
      <c r="B142" s="51" t="s">
        <v>228</v>
      </c>
      <c r="C142" s="549"/>
      <c r="D142" s="607">
        <v>0.14821763602251001</v>
      </c>
      <c r="E142" s="558">
        <v>0.14499999999999999</v>
      </c>
      <c r="F142" s="229" t="s">
        <v>205</v>
      </c>
      <c r="G142" s="229" t="s">
        <v>205</v>
      </c>
      <c r="H142" s="229" t="s">
        <v>205</v>
      </c>
    </row>
    <row r="143" spans="2:12">
      <c r="B143" s="72" t="s">
        <v>328</v>
      </c>
      <c r="C143" s="296"/>
      <c r="D143" s="692"/>
      <c r="E143" s="692"/>
      <c r="F143" s="296"/>
      <c r="G143" s="296"/>
      <c r="H143" s="296"/>
    </row>
    <row r="144" spans="2:12">
      <c r="B144" s="51" t="s">
        <v>184</v>
      </c>
      <c r="C144" s="51"/>
      <c r="D144" s="829">
        <v>1639</v>
      </c>
      <c r="E144" s="693">
        <v>1676</v>
      </c>
      <c r="F144" s="581" t="s">
        <v>205</v>
      </c>
      <c r="G144" s="581" t="s">
        <v>205</v>
      </c>
      <c r="H144" s="581" t="s">
        <v>205</v>
      </c>
    </row>
    <row r="145" spans="2:12">
      <c r="B145" s="51" t="s">
        <v>204</v>
      </c>
      <c r="C145" s="51"/>
      <c r="D145" s="824">
        <v>0.59121415497254004</v>
      </c>
      <c r="E145" s="580">
        <v>0.57199999999999995</v>
      </c>
      <c r="F145" s="254" t="s">
        <v>205</v>
      </c>
      <c r="G145" s="254" t="s">
        <v>205</v>
      </c>
      <c r="H145" s="254" t="s">
        <v>205</v>
      </c>
      <c r="J145" s="574"/>
      <c r="K145" s="574"/>
      <c r="L145" s="409"/>
    </row>
    <row r="146" spans="2:12">
      <c r="B146" s="51" t="s">
        <v>206</v>
      </c>
      <c r="C146" s="51"/>
      <c r="D146" s="607">
        <v>0.40878584502746002</v>
      </c>
      <c r="E146" s="540">
        <v>0.42799999999999999</v>
      </c>
      <c r="F146" s="254" t="s">
        <v>205</v>
      </c>
      <c r="G146" s="254" t="s">
        <v>205</v>
      </c>
      <c r="H146" s="254" t="s">
        <v>205</v>
      </c>
    </row>
    <row r="147" spans="2:12">
      <c r="B147" s="116" t="s">
        <v>224</v>
      </c>
      <c r="C147" s="51"/>
      <c r="D147" s="607">
        <v>0.33068944478340001</v>
      </c>
      <c r="E147" s="540">
        <v>0.34599999999999997</v>
      </c>
      <c r="F147" s="254" t="s">
        <v>205</v>
      </c>
      <c r="G147" s="254" t="s">
        <v>205</v>
      </c>
      <c r="H147" s="254" t="s">
        <v>205</v>
      </c>
    </row>
    <row r="148" spans="2:12">
      <c r="B148" s="116" t="s">
        <v>226</v>
      </c>
      <c r="C148" s="51"/>
      <c r="D148" s="607">
        <v>0.52654057352044004</v>
      </c>
      <c r="E148" s="540">
        <v>0.52400000000000002</v>
      </c>
      <c r="F148" s="254" t="s">
        <v>205</v>
      </c>
      <c r="G148" s="254" t="s">
        <v>205</v>
      </c>
      <c r="H148" s="254" t="s">
        <v>205</v>
      </c>
    </row>
    <row r="149" spans="2:12" ht="13" thickBot="1">
      <c r="B149" s="298" t="s">
        <v>228</v>
      </c>
      <c r="C149" s="58"/>
      <c r="D149" s="607">
        <v>0.14276998169616001</v>
      </c>
      <c r="E149" s="538">
        <v>0.13</v>
      </c>
      <c r="F149" s="299" t="s">
        <v>205</v>
      </c>
      <c r="G149" s="299" t="s">
        <v>205</v>
      </c>
      <c r="H149" s="394" t="s">
        <v>205</v>
      </c>
    </row>
    <row r="150" spans="2:12" ht="13" thickTop="1">
      <c r="B150" s="1203" t="s">
        <v>303</v>
      </c>
      <c r="C150" s="1203"/>
      <c r="D150" s="1203"/>
      <c r="E150" s="1203"/>
      <c r="F150" s="1203"/>
      <c r="G150" s="1203"/>
      <c r="H150" s="1203"/>
    </row>
    <row r="151" spans="2:12">
      <c r="B151" s="548"/>
      <c r="C151" s="548"/>
      <c r="D151" s="548"/>
      <c r="E151" s="548"/>
      <c r="F151" s="548"/>
      <c r="G151" s="548"/>
      <c r="H151" s="548"/>
    </row>
    <row r="152" spans="2:12" ht="20.5" customHeight="1">
      <c r="B152" s="288" t="s">
        <v>304</v>
      </c>
    </row>
    <row r="153" spans="2:12">
      <c r="B153" s="49" t="s">
        <v>305</v>
      </c>
      <c r="C153" s="88" t="s">
        <v>201</v>
      </c>
      <c r="D153" s="63">
        <v>2025</v>
      </c>
      <c r="E153" s="63">
        <v>2024</v>
      </c>
      <c r="F153" s="63">
        <v>2023</v>
      </c>
      <c r="G153" s="63">
        <v>2022</v>
      </c>
      <c r="H153" s="63">
        <v>2021</v>
      </c>
    </row>
    <row r="154" spans="2:12" ht="13" customHeight="1">
      <c r="B154" s="757" t="s">
        <v>306</v>
      </c>
      <c r="C154" s="732"/>
      <c r="D154" s="831">
        <v>170</v>
      </c>
      <c r="E154" s="758">
        <v>230</v>
      </c>
      <c r="F154" s="759">
        <v>246</v>
      </c>
      <c r="G154" s="744" t="s">
        <v>205</v>
      </c>
      <c r="H154" s="744" t="s">
        <v>205</v>
      </c>
    </row>
    <row r="155" spans="2:12">
      <c r="B155" s="755" t="s">
        <v>204</v>
      </c>
      <c r="C155" s="728"/>
      <c r="D155" s="832">
        <v>114</v>
      </c>
      <c r="E155" s="541">
        <v>148</v>
      </c>
      <c r="F155" s="756" t="s">
        <v>205</v>
      </c>
      <c r="G155" s="756" t="s">
        <v>205</v>
      </c>
      <c r="H155" s="756" t="s">
        <v>205</v>
      </c>
    </row>
    <row r="156" spans="2:12" ht="12.65" customHeight="1">
      <c r="B156" s="51" t="s">
        <v>307</v>
      </c>
      <c r="C156" s="90"/>
      <c r="D156" s="607">
        <v>0.67058823529412004</v>
      </c>
      <c r="E156" s="580">
        <v>0.64347826086957005</v>
      </c>
      <c r="F156" s="254" t="s">
        <v>205</v>
      </c>
      <c r="G156" s="254" t="s">
        <v>205</v>
      </c>
      <c r="H156" s="254" t="s">
        <v>205</v>
      </c>
    </row>
    <row r="157" spans="2:12" ht="12.65" customHeight="1">
      <c r="B157" s="51" t="s">
        <v>206</v>
      </c>
      <c r="C157" s="90"/>
      <c r="D157" s="622">
        <v>56</v>
      </c>
      <c r="E157" s="541">
        <v>82</v>
      </c>
      <c r="F157" s="254" t="s">
        <v>205</v>
      </c>
      <c r="G157" s="254" t="s">
        <v>205</v>
      </c>
      <c r="H157" s="254" t="s">
        <v>205</v>
      </c>
    </row>
    <row r="158" spans="2:12" ht="12.65" customHeight="1" thickBot="1">
      <c r="B158" s="298" t="s">
        <v>254</v>
      </c>
      <c r="C158" s="58"/>
      <c r="D158" s="830">
        <v>0.32941176470588002</v>
      </c>
      <c r="E158" s="538">
        <v>0.35652173913043</v>
      </c>
      <c r="F158" s="299" t="s">
        <v>205</v>
      </c>
      <c r="G158" s="299" t="s">
        <v>205</v>
      </c>
      <c r="H158" s="394" t="s">
        <v>205</v>
      </c>
    </row>
    <row r="159" spans="2:12" ht="12.65" customHeight="1"/>
    <row r="160" spans="2:12" ht="20.149999999999999" customHeight="1">
      <c r="B160" s="288" t="s">
        <v>309</v>
      </c>
    </row>
    <row r="161" spans="2:12" ht="13" customHeight="1">
      <c r="B161" s="82" t="s">
        <v>329</v>
      </c>
      <c r="C161" s="63" t="s">
        <v>201</v>
      </c>
      <c r="D161" s="63">
        <v>2025</v>
      </c>
      <c r="E161" s="63">
        <v>2024</v>
      </c>
      <c r="F161" s="63">
        <v>2023</v>
      </c>
      <c r="G161" s="63">
        <v>2022</v>
      </c>
      <c r="H161" s="63">
        <v>2021</v>
      </c>
    </row>
    <row r="162" spans="2:12">
      <c r="B162" s="1199" t="s">
        <v>330</v>
      </c>
      <c r="C162" s="1199"/>
      <c r="D162" s="1199"/>
      <c r="E162" s="1199"/>
      <c r="F162" s="1199"/>
      <c r="G162" s="1199"/>
      <c r="H162" s="1199"/>
    </row>
    <row r="163" spans="2:12">
      <c r="B163" s="240" t="s">
        <v>184</v>
      </c>
      <c r="C163" s="90"/>
      <c r="D163" s="822">
        <v>434</v>
      </c>
      <c r="E163" s="393">
        <v>510</v>
      </c>
      <c r="F163" s="393">
        <v>805</v>
      </c>
      <c r="G163" s="586">
        <v>767</v>
      </c>
      <c r="H163" s="586">
        <v>501</v>
      </c>
    </row>
    <row r="164" spans="2:12" ht="15.65" customHeight="1">
      <c r="B164" s="51" t="s">
        <v>331</v>
      </c>
      <c r="C164" s="90"/>
      <c r="D164" s="622">
        <v>98</v>
      </c>
      <c r="E164" s="541">
        <v>132</v>
      </c>
      <c r="F164" s="254" t="s">
        <v>205</v>
      </c>
      <c r="G164" s="254" t="s">
        <v>205</v>
      </c>
      <c r="H164" s="254" t="s">
        <v>205</v>
      </c>
      <c r="L164" s="101"/>
    </row>
    <row r="165" spans="2:12" ht="16" customHeight="1">
      <c r="B165" s="51" t="s">
        <v>332</v>
      </c>
      <c r="C165" s="90"/>
      <c r="D165" s="607">
        <v>0.2258</v>
      </c>
      <c r="E165" s="580">
        <v>0.25900000000000001</v>
      </c>
      <c r="F165" s="254" t="s">
        <v>205</v>
      </c>
      <c r="G165" s="254" t="s">
        <v>205</v>
      </c>
      <c r="H165" s="254" t="s">
        <v>205</v>
      </c>
      <c r="L165" s="101"/>
    </row>
    <row r="166" spans="2:12">
      <c r="B166" s="51" t="s">
        <v>317</v>
      </c>
      <c r="C166" s="90"/>
      <c r="D166" s="622">
        <v>238</v>
      </c>
      <c r="E166" s="541">
        <v>264</v>
      </c>
      <c r="F166" s="254" t="s">
        <v>205</v>
      </c>
      <c r="G166" s="254" t="s">
        <v>205</v>
      </c>
      <c r="H166" s="254" t="s">
        <v>205</v>
      </c>
    </row>
    <row r="167" spans="2:12" ht="12.65" customHeight="1">
      <c r="B167" s="51" t="s">
        <v>315</v>
      </c>
      <c r="C167" s="549"/>
      <c r="D167" s="607">
        <v>0.5484</v>
      </c>
      <c r="E167" s="558">
        <v>0.51759999999999995</v>
      </c>
      <c r="F167" s="229">
        <v>0.32</v>
      </c>
      <c r="G167" s="229">
        <v>0.32300000000000001</v>
      </c>
      <c r="H167" s="229" t="s">
        <v>205</v>
      </c>
    </row>
    <row r="168" spans="2:12" ht="12.65" customHeight="1">
      <c r="B168" s="1199" t="s">
        <v>316</v>
      </c>
      <c r="C168" s="1199"/>
      <c r="D168" s="1199"/>
      <c r="E168" s="1199"/>
      <c r="F168" s="1199"/>
      <c r="G168" s="1199"/>
      <c r="H168" s="1199"/>
    </row>
    <row r="169" spans="2:12" ht="12.65" customHeight="1">
      <c r="B169" s="240" t="s">
        <v>184</v>
      </c>
      <c r="C169" s="90"/>
      <c r="D169" s="822">
        <v>985</v>
      </c>
      <c r="E169" s="393">
        <v>884</v>
      </c>
      <c r="F169" s="393" t="s">
        <v>205</v>
      </c>
      <c r="G169" s="586" t="s">
        <v>205</v>
      </c>
      <c r="H169" s="586" t="s">
        <v>205</v>
      </c>
    </row>
    <row r="170" spans="2:12" ht="12.65" customHeight="1">
      <c r="B170" s="51" t="s">
        <v>331</v>
      </c>
      <c r="C170" s="90"/>
      <c r="D170" s="804">
        <v>130</v>
      </c>
      <c r="E170" s="541">
        <v>97</v>
      </c>
      <c r="F170" s="254" t="s">
        <v>205</v>
      </c>
      <c r="G170" s="254" t="s">
        <v>205</v>
      </c>
      <c r="H170" s="254" t="s">
        <v>205</v>
      </c>
    </row>
    <row r="171" spans="2:12" ht="12.65" customHeight="1">
      <c r="B171" s="51" t="s">
        <v>332</v>
      </c>
      <c r="C171" s="90"/>
      <c r="D171" s="607">
        <v>0.13200000000000001</v>
      </c>
      <c r="E171" s="580">
        <v>0.10970000000000001</v>
      </c>
      <c r="F171" s="254" t="s">
        <v>205</v>
      </c>
      <c r="G171" s="254" t="s">
        <v>205</v>
      </c>
      <c r="H171" s="254" t="s">
        <v>205</v>
      </c>
    </row>
    <row r="172" spans="2:12">
      <c r="B172" s="51" t="s">
        <v>317</v>
      </c>
      <c r="C172" s="90"/>
      <c r="D172" s="622">
        <v>454</v>
      </c>
      <c r="E172" s="541">
        <v>425</v>
      </c>
      <c r="F172" s="254" t="s">
        <v>205</v>
      </c>
      <c r="G172" s="254" t="s">
        <v>205</v>
      </c>
      <c r="H172" s="254" t="s">
        <v>205</v>
      </c>
    </row>
    <row r="173" spans="2:12" ht="12.65" customHeight="1">
      <c r="B173" s="51" t="s">
        <v>315</v>
      </c>
      <c r="C173" s="549"/>
      <c r="D173" s="607">
        <v>0.46089999999999998</v>
      </c>
      <c r="E173" s="558">
        <v>0.48080000000000001</v>
      </c>
      <c r="F173" s="229" t="s">
        <v>205</v>
      </c>
      <c r="G173" s="229" t="s">
        <v>205</v>
      </c>
      <c r="H173" s="229" t="s">
        <v>205</v>
      </c>
    </row>
    <row r="174" spans="2:12" ht="12.65" customHeight="1">
      <c r="B174" s="1208" t="s">
        <v>333</v>
      </c>
      <c r="C174" s="1208"/>
      <c r="D174" s="1208"/>
      <c r="E174" s="1208"/>
      <c r="F174" s="1208"/>
      <c r="G174" s="1208"/>
      <c r="H174" s="1208"/>
    </row>
    <row r="175" spans="2:12" ht="12.65" customHeight="1">
      <c r="B175" s="240" t="s">
        <v>184</v>
      </c>
      <c r="C175" s="90"/>
      <c r="D175" s="822">
        <v>15</v>
      </c>
      <c r="E175" s="393">
        <v>17</v>
      </c>
      <c r="F175" s="393" t="s">
        <v>205</v>
      </c>
      <c r="G175" s="586" t="s">
        <v>205</v>
      </c>
      <c r="H175" s="586" t="s">
        <v>205</v>
      </c>
    </row>
    <row r="176" spans="2:12" ht="12.65" customHeight="1">
      <c r="B176" s="51" t="s">
        <v>331</v>
      </c>
      <c r="C176" s="90"/>
      <c r="D176" s="804">
        <v>2</v>
      </c>
      <c r="E176" s="541">
        <v>1</v>
      </c>
      <c r="F176" s="254" t="s">
        <v>205</v>
      </c>
      <c r="G176" s="254" t="s">
        <v>205</v>
      </c>
      <c r="H176" s="254" t="s">
        <v>205</v>
      </c>
    </row>
    <row r="177" spans="2:8" ht="12.65" customHeight="1">
      <c r="B177" s="51" t="s">
        <v>332</v>
      </c>
      <c r="C177" s="90"/>
      <c r="D177" s="607">
        <v>0.13333333333333</v>
      </c>
      <c r="E177" s="580">
        <v>5.8999999999999997E-2</v>
      </c>
      <c r="F177" s="254" t="s">
        <v>205</v>
      </c>
      <c r="G177" s="254" t="s">
        <v>205</v>
      </c>
      <c r="H177" s="254" t="s">
        <v>205</v>
      </c>
    </row>
    <row r="178" spans="2:8">
      <c r="B178" s="51" t="s">
        <v>317</v>
      </c>
      <c r="C178" s="90"/>
      <c r="D178" s="622">
        <v>3</v>
      </c>
      <c r="E178" s="541">
        <v>3</v>
      </c>
      <c r="F178" s="254" t="s">
        <v>205</v>
      </c>
      <c r="G178" s="254" t="s">
        <v>205</v>
      </c>
      <c r="H178" s="254" t="s">
        <v>205</v>
      </c>
    </row>
    <row r="179" spans="2:8" ht="12.65" customHeight="1">
      <c r="B179" s="51" t="s">
        <v>315</v>
      </c>
      <c r="C179" s="549"/>
      <c r="D179" s="607">
        <v>0.2</v>
      </c>
      <c r="E179" s="558">
        <v>0.17599999999999999</v>
      </c>
      <c r="F179" s="229" t="s">
        <v>205</v>
      </c>
      <c r="G179" s="229" t="s">
        <v>205</v>
      </c>
      <c r="H179" s="229" t="s">
        <v>205</v>
      </c>
    </row>
    <row r="180" spans="2:8" ht="12.65" customHeight="1">
      <c r="B180" s="1208" t="s">
        <v>318</v>
      </c>
      <c r="C180" s="1208"/>
      <c r="D180" s="1208"/>
      <c r="E180" s="1208"/>
      <c r="F180" s="1208"/>
      <c r="G180" s="1208"/>
      <c r="H180" s="1208"/>
    </row>
    <row r="181" spans="2:8" ht="12.65" customHeight="1">
      <c r="B181" s="240" t="s">
        <v>184</v>
      </c>
      <c r="C181" s="90"/>
      <c r="D181" s="822">
        <v>22</v>
      </c>
      <c r="E181" s="393">
        <v>24</v>
      </c>
      <c r="F181" s="393" t="s">
        <v>205</v>
      </c>
      <c r="G181" s="586" t="s">
        <v>205</v>
      </c>
      <c r="H181" s="586" t="s">
        <v>205</v>
      </c>
    </row>
    <row r="182" spans="2:8" ht="12.65" customHeight="1">
      <c r="B182" s="51" t="s">
        <v>331</v>
      </c>
      <c r="C182" s="90"/>
      <c r="D182" s="804">
        <v>0</v>
      </c>
      <c r="E182" s="541">
        <v>2</v>
      </c>
      <c r="F182" s="254" t="s">
        <v>205</v>
      </c>
      <c r="G182" s="254" t="s">
        <v>205</v>
      </c>
      <c r="H182" s="254" t="s">
        <v>205</v>
      </c>
    </row>
    <row r="183" spans="2:8" ht="12.65" customHeight="1">
      <c r="B183" s="51" t="s">
        <v>332</v>
      </c>
      <c r="C183" s="90"/>
      <c r="D183" s="607">
        <v>0</v>
      </c>
      <c r="E183" s="580">
        <v>8.3299999999999999E-2</v>
      </c>
      <c r="F183" s="254" t="s">
        <v>205</v>
      </c>
      <c r="G183" s="254" t="s">
        <v>205</v>
      </c>
      <c r="H183" s="254" t="s">
        <v>205</v>
      </c>
    </row>
    <row r="184" spans="2:8" ht="12.65" customHeight="1">
      <c r="B184" s="51" t="s">
        <v>317</v>
      </c>
      <c r="C184" s="90"/>
      <c r="D184" s="622">
        <v>6</v>
      </c>
      <c r="E184" s="541">
        <v>8</v>
      </c>
      <c r="F184" s="254" t="s">
        <v>205</v>
      </c>
      <c r="G184" s="254" t="s">
        <v>205</v>
      </c>
      <c r="H184" s="254" t="s">
        <v>205</v>
      </c>
    </row>
    <row r="185" spans="2:8" ht="12.65" customHeight="1">
      <c r="B185" s="51" t="s">
        <v>315</v>
      </c>
      <c r="C185" s="549"/>
      <c r="D185" s="607">
        <v>0.27272727272726999</v>
      </c>
      <c r="E185" s="558">
        <v>0.33300000000000002</v>
      </c>
      <c r="F185" s="229" t="s">
        <v>205</v>
      </c>
      <c r="G185" s="229" t="s">
        <v>205</v>
      </c>
      <c r="H185" s="229" t="s">
        <v>205</v>
      </c>
    </row>
    <row r="186" spans="2:8" ht="12.65" customHeight="1">
      <c r="B186" s="1199" t="s">
        <v>319</v>
      </c>
      <c r="C186" s="1199"/>
      <c r="D186" s="1199"/>
      <c r="E186" s="1199"/>
      <c r="F186" s="1199"/>
      <c r="G186" s="1199"/>
      <c r="H186" s="1199"/>
    </row>
    <row r="187" spans="2:8" ht="12.65" customHeight="1">
      <c r="B187" s="240" t="s">
        <v>184</v>
      </c>
      <c r="C187" s="90"/>
      <c r="D187" s="828">
        <v>1639</v>
      </c>
      <c r="E187" s="586">
        <v>1676</v>
      </c>
      <c r="F187" s="393" t="s">
        <v>205</v>
      </c>
      <c r="G187" s="586" t="s">
        <v>205</v>
      </c>
      <c r="H187" s="586" t="s">
        <v>205</v>
      </c>
    </row>
    <row r="188" spans="2:8" ht="12.65" customHeight="1">
      <c r="B188" s="51" t="s">
        <v>331</v>
      </c>
      <c r="C188" s="90"/>
      <c r="D188" s="804">
        <v>266</v>
      </c>
      <c r="E188" s="541">
        <v>239</v>
      </c>
      <c r="F188" s="254" t="s">
        <v>205</v>
      </c>
      <c r="G188" s="254" t="s">
        <v>205</v>
      </c>
      <c r="H188" s="254" t="s">
        <v>205</v>
      </c>
    </row>
    <row r="189" spans="2:8" ht="12.65" customHeight="1">
      <c r="B189" s="51" t="s">
        <v>332</v>
      </c>
      <c r="C189" s="90"/>
      <c r="D189" s="607">
        <v>0.16229408175717</v>
      </c>
      <c r="E189" s="580">
        <f>E188/1676</f>
        <v>0.14260143198090691</v>
      </c>
      <c r="F189" s="254" t="s">
        <v>205</v>
      </c>
      <c r="G189" s="254" t="s">
        <v>205</v>
      </c>
      <c r="H189" s="254" t="s">
        <v>205</v>
      </c>
    </row>
    <row r="190" spans="2:8">
      <c r="B190" s="51" t="s">
        <v>317</v>
      </c>
      <c r="C190" s="90"/>
      <c r="D190" s="622">
        <v>969</v>
      </c>
      <c r="E190" s="541">
        <v>958</v>
      </c>
      <c r="F190" s="254" t="s">
        <v>205</v>
      </c>
      <c r="G190" s="254" t="s">
        <v>205</v>
      </c>
      <c r="H190" s="254" t="s">
        <v>205</v>
      </c>
    </row>
    <row r="191" spans="2:8" ht="12.65" customHeight="1">
      <c r="B191" s="51" t="s">
        <v>315</v>
      </c>
      <c r="C191" s="549"/>
      <c r="D191" s="607">
        <v>0.59121415497254004</v>
      </c>
      <c r="E191" s="558">
        <f>E190/1676</f>
        <v>0.5715990453460621</v>
      </c>
      <c r="F191" s="229" t="s">
        <v>205</v>
      </c>
      <c r="G191" s="229" t="s">
        <v>205</v>
      </c>
      <c r="H191" s="229" t="s">
        <v>205</v>
      </c>
    </row>
    <row r="192" spans="2:8" ht="12.65" customHeight="1">
      <c r="B192" s="1199" t="s">
        <v>320</v>
      </c>
      <c r="C192" s="1199"/>
      <c r="D192" s="1199"/>
      <c r="E192" s="1199"/>
      <c r="F192" s="1199"/>
      <c r="G192" s="1199"/>
      <c r="H192" s="1199"/>
    </row>
    <row r="193" spans="2:12">
      <c r="B193" s="240" t="s">
        <v>184</v>
      </c>
      <c r="C193" s="90"/>
      <c r="D193" s="828">
        <v>2624</v>
      </c>
      <c r="E193" s="586">
        <v>2577</v>
      </c>
      <c r="F193" s="586">
        <v>2566</v>
      </c>
      <c r="G193" s="586">
        <v>2342</v>
      </c>
      <c r="H193" s="586">
        <v>2154</v>
      </c>
    </row>
    <row r="194" spans="2:12" ht="13" customHeight="1">
      <c r="B194" s="51" t="s">
        <v>331</v>
      </c>
      <c r="C194" s="549"/>
      <c r="D194" s="622">
        <v>369</v>
      </c>
      <c r="E194" s="229" t="s">
        <v>205</v>
      </c>
      <c r="F194" s="229" t="s">
        <v>205</v>
      </c>
      <c r="G194" s="229" t="s">
        <v>205</v>
      </c>
      <c r="H194" s="229" t="s">
        <v>205</v>
      </c>
    </row>
    <row r="195" spans="2:12" ht="12.65" customHeight="1">
      <c r="B195" s="51" t="s">
        <v>334</v>
      </c>
      <c r="C195" s="549"/>
      <c r="D195" s="824">
        <v>0.15091463414633999</v>
      </c>
      <c r="E195" s="229" t="s">
        <v>205</v>
      </c>
      <c r="F195" s="229" t="s">
        <v>205</v>
      </c>
      <c r="G195" s="229" t="s">
        <v>205</v>
      </c>
      <c r="H195" s="229" t="s">
        <v>205</v>
      </c>
    </row>
    <row r="196" spans="2:12" ht="12.65" customHeight="1">
      <c r="B196" s="51" t="s">
        <v>317</v>
      </c>
      <c r="C196" s="549"/>
      <c r="D196" s="829">
        <v>1423</v>
      </c>
      <c r="E196" s="229" t="s">
        <v>205</v>
      </c>
      <c r="F196" s="229" t="s">
        <v>205</v>
      </c>
      <c r="G196" s="229" t="s">
        <v>205</v>
      </c>
      <c r="H196" s="229" t="s">
        <v>205</v>
      </c>
    </row>
    <row r="197" spans="2:12" ht="12.65" customHeight="1" thickBot="1">
      <c r="B197" s="298" t="s">
        <v>315</v>
      </c>
      <c r="C197" s="550"/>
      <c r="D197" s="830">
        <v>0.54230182926828996</v>
      </c>
      <c r="E197" s="292" t="s">
        <v>205</v>
      </c>
      <c r="F197" s="299" t="s">
        <v>205</v>
      </c>
      <c r="G197" s="299" t="s">
        <v>205</v>
      </c>
      <c r="H197" s="394" t="s">
        <v>205</v>
      </c>
    </row>
    <row r="198" spans="2:12" ht="12.65" customHeight="1">
      <c r="J198" s="1204"/>
      <c r="K198" s="1204"/>
      <c r="L198" s="1204"/>
    </row>
    <row r="199" spans="2:12" ht="20.5" customHeight="1">
      <c r="B199" s="363" t="s">
        <v>278</v>
      </c>
    </row>
    <row r="200" spans="2:12" ht="20.149999999999999" customHeight="1">
      <c r="B200" s="288" t="s">
        <v>326</v>
      </c>
      <c r="C200" s="288"/>
      <c r="D200" s="288"/>
      <c r="F200" s="6"/>
    </row>
    <row r="201" spans="2:12" ht="13" customHeight="1">
      <c r="B201" s="274" t="s">
        <v>289</v>
      </c>
      <c r="C201" s="88" t="s">
        <v>201</v>
      </c>
      <c r="D201" s="63">
        <v>2025</v>
      </c>
      <c r="E201" s="295">
        <v>2024</v>
      </c>
      <c r="F201" s="295">
        <v>2023</v>
      </c>
      <c r="G201" s="295">
        <v>2022</v>
      </c>
      <c r="H201" s="295">
        <v>2021</v>
      </c>
    </row>
    <row r="202" spans="2:12">
      <c r="B202" s="1205" t="s">
        <v>291</v>
      </c>
      <c r="C202" s="1205"/>
      <c r="D202" s="1205"/>
      <c r="E202" s="1205"/>
      <c r="F202" s="1205"/>
      <c r="G202" s="1205"/>
      <c r="H202" s="1205"/>
    </row>
    <row r="203" spans="2:12" ht="14.5" customHeight="1">
      <c r="B203" s="51" t="s">
        <v>292</v>
      </c>
      <c r="C203" s="51"/>
      <c r="D203" s="822">
        <v>28</v>
      </c>
      <c r="E203" s="473">
        <v>30</v>
      </c>
      <c r="F203" s="254" t="s">
        <v>205</v>
      </c>
      <c r="G203" s="254" t="s">
        <v>205</v>
      </c>
      <c r="H203" s="254" t="s">
        <v>205</v>
      </c>
    </row>
    <row r="204" spans="2:12" ht="15.65" customHeight="1">
      <c r="B204" s="51" t="s">
        <v>204</v>
      </c>
      <c r="C204" s="51"/>
      <c r="D204" s="607">
        <v>0.39</v>
      </c>
      <c r="E204" s="536">
        <v>0.4667</v>
      </c>
      <c r="F204" s="254" t="s">
        <v>205</v>
      </c>
      <c r="G204" s="254" t="s">
        <v>205</v>
      </c>
      <c r="H204" s="254" t="s">
        <v>205</v>
      </c>
    </row>
    <row r="205" spans="2:12" s="128" customFormat="1" ht="12.65" customHeight="1">
      <c r="B205" s="51" t="s">
        <v>206</v>
      </c>
      <c r="C205" s="51"/>
      <c r="D205" s="607">
        <v>0.60699999999999998</v>
      </c>
      <c r="E205" s="536">
        <v>0.5333</v>
      </c>
      <c r="F205" s="254" t="s">
        <v>205</v>
      </c>
      <c r="G205" s="254" t="s">
        <v>205</v>
      </c>
      <c r="H205" s="254" t="s">
        <v>205</v>
      </c>
      <c r="I205" s="42"/>
    </row>
    <row r="206" spans="2:12">
      <c r="B206" s="51" t="s">
        <v>293</v>
      </c>
      <c r="C206" s="51"/>
      <c r="D206" s="607">
        <v>0</v>
      </c>
      <c r="E206" s="536">
        <v>0</v>
      </c>
      <c r="F206" s="254" t="s">
        <v>205</v>
      </c>
      <c r="G206" s="254" t="s">
        <v>205</v>
      </c>
      <c r="H206" s="254" t="s">
        <v>205</v>
      </c>
    </row>
    <row r="207" spans="2:12">
      <c r="B207" s="51" t="s">
        <v>294</v>
      </c>
      <c r="C207" s="51"/>
      <c r="D207" s="607">
        <v>0.75</v>
      </c>
      <c r="E207" s="536">
        <v>0.73329999999999995</v>
      </c>
      <c r="F207" s="254" t="s">
        <v>205</v>
      </c>
      <c r="G207" s="254" t="s">
        <v>205</v>
      </c>
      <c r="H207" s="254" t="s">
        <v>205</v>
      </c>
    </row>
    <row r="208" spans="2:12" ht="12.65" customHeight="1">
      <c r="B208" s="51" t="s">
        <v>295</v>
      </c>
      <c r="C208" s="51"/>
      <c r="D208" s="607">
        <v>0.25</v>
      </c>
      <c r="E208" s="536">
        <v>0.26669999999999999</v>
      </c>
      <c r="F208" s="254" t="s">
        <v>205</v>
      </c>
      <c r="G208" s="254" t="s">
        <v>205</v>
      </c>
      <c r="H208" s="254" t="s">
        <v>205</v>
      </c>
    </row>
    <row r="209" spans="2:8">
      <c r="B209" s="1202" t="s">
        <v>296</v>
      </c>
      <c r="C209" s="1202"/>
      <c r="D209" s="1202"/>
      <c r="E209" s="1202"/>
      <c r="F209" s="1202"/>
      <c r="G209" s="1202"/>
      <c r="H209" s="1202"/>
    </row>
    <row r="210" spans="2:8">
      <c r="B210" s="72" t="s">
        <v>297</v>
      </c>
      <c r="C210" s="296"/>
      <c r="D210" s="296"/>
      <c r="E210" s="296"/>
      <c r="F210" s="296"/>
      <c r="G210" s="296"/>
      <c r="H210" s="296"/>
    </row>
    <row r="211" spans="2:8">
      <c r="B211" s="51" t="s">
        <v>184</v>
      </c>
      <c r="C211" s="669"/>
      <c r="D211" s="822">
        <v>7</v>
      </c>
      <c r="E211" s="473">
        <v>13</v>
      </c>
      <c r="F211" s="254" t="s">
        <v>205</v>
      </c>
      <c r="G211" s="254" t="s">
        <v>205</v>
      </c>
      <c r="H211" s="254" t="s">
        <v>205</v>
      </c>
    </row>
    <row r="212" spans="2:8">
      <c r="B212" s="51" t="s">
        <v>204</v>
      </c>
      <c r="C212" s="51"/>
      <c r="D212" s="607">
        <v>0.57140000000000002</v>
      </c>
      <c r="E212" s="536">
        <v>0.46200000000000002</v>
      </c>
      <c r="F212" s="254" t="s">
        <v>205</v>
      </c>
      <c r="G212" s="254" t="s">
        <v>205</v>
      </c>
      <c r="H212" s="254" t="s">
        <v>205</v>
      </c>
    </row>
    <row r="213" spans="2:8">
      <c r="B213" s="51" t="s">
        <v>206</v>
      </c>
      <c r="C213" s="51"/>
      <c r="D213" s="607">
        <v>0.42859999999999998</v>
      </c>
      <c r="E213" s="536">
        <v>0.53800000000000003</v>
      </c>
      <c r="F213" s="254" t="s">
        <v>205</v>
      </c>
      <c r="G213" s="254" t="s">
        <v>205</v>
      </c>
      <c r="H213" s="254" t="s">
        <v>205</v>
      </c>
    </row>
    <row r="214" spans="2:8">
      <c r="B214" s="116" t="s">
        <v>224</v>
      </c>
      <c r="C214" s="51"/>
      <c r="D214" s="607">
        <v>0</v>
      </c>
      <c r="E214" s="536">
        <v>0</v>
      </c>
      <c r="F214" s="254" t="s">
        <v>205</v>
      </c>
      <c r="G214" s="254" t="s">
        <v>205</v>
      </c>
      <c r="H214" s="254" t="s">
        <v>205</v>
      </c>
    </row>
    <row r="215" spans="2:8">
      <c r="B215" s="612" t="s">
        <v>226</v>
      </c>
      <c r="C215" s="745"/>
      <c r="D215" s="826">
        <v>0.57140000000000002</v>
      </c>
      <c r="E215" s="752">
        <v>0.69199999999999995</v>
      </c>
      <c r="F215" s="753" t="s">
        <v>205</v>
      </c>
      <c r="G215" s="753" t="s">
        <v>205</v>
      </c>
      <c r="H215" s="753" t="s">
        <v>205</v>
      </c>
    </row>
    <row r="216" spans="2:8">
      <c r="B216" s="748" t="s">
        <v>228</v>
      </c>
      <c r="C216" s="748"/>
      <c r="D216" s="827">
        <v>0.42859999999999998</v>
      </c>
      <c r="E216" s="754">
        <v>0.308</v>
      </c>
      <c r="F216" s="744" t="s">
        <v>205</v>
      </c>
      <c r="G216" s="744" t="s">
        <v>205</v>
      </c>
      <c r="H216" s="744" t="s">
        <v>205</v>
      </c>
    </row>
    <row r="217" spans="2:8" ht="12.65" customHeight="1">
      <c r="B217" s="1200" t="s">
        <v>299</v>
      </c>
      <c r="C217" s="1200"/>
      <c r="D217" s="1200"/>
      <c r="E217" s="1200"/>
      <c r="F217" s="747"/>
      <c r="G217" s="747"/>
      <c r="H217" s="747"/>
    </row>
    <row r="218" spans="2:8" ht="12.65" customHeight="1">
      <c r="B218" s="51" t="s">
        <v>184</v>
      </c>
      <c r="C218" s="669"/>
      <c r="D218" s="822">
        <v>21</v>
      </c>
      <c r="E218" s="473">
        <v>17</v>
      </c>
      <c r="F218" s="254" t="s">
        <v>205</v>
      </c>
      <c r="G218" s="254" t="s">
        <v>205</v>
      </c>
      <c r="H218" s="254" t="s">
        <v>205</v>
      </c>
    </row>
    <row r="219" spans="2:8">
      <c r="B219" s="51" t="s">
        <v>204</v>
      </c>
      <c r="C219" s="51"/>
      <c r="D219" s="607">
        <v>0.33329999999999999</v>
      </c>
      <c r="E219" s="536">
        <v>0.47060000000000002</v>
      </c>
      <c r="F219" s="254" t="s">
        <v>205</v>
      </c>
      <c r="G219" s="254" t="s">
        <v>205</v>
      </c>
      <c r="H219" s="254" t="s">
        <v>205</v>
      </c>
    </row>
    <row r="220" spans="2:8">
      <c r="B220" s="51" t="s">
        <v>206</v>
      </c>
      <c r="C220" s="51"/>
      <c r="D220" s="607">
        <v>0.66669999999999996</v>
      </c>
      <c r="E220" s="536">
        <v>0.52900000000000003</v>
      </c>
      <c r="F220" s="254" t="s">
        <v>205</v>
      </c>
      <c r="G220" s="254" t="s">
        <v>205</v>
      </c>
      <c r="H220" s="254" t="s">
        <v>205</v>
      </c>
    </row>
    <row r="221" spans="2:8">
      <c r="B221" s="116" t="s">
        <v>224</v>
      </c>
      <c r="C221" s="51"/>
      <c r="D221" s="607">
        <v>0</v>
      </c>
      <c r="E221" s="536">
        <v>0</v>
      </c>
      <c r="F221" s="254" t="s">
        <v>205</v>
      </c>
      <c r="G221" s="254" t="s">
        <v>205</v>
      </c>
      <c r="H221" s="254" t="s">
        <v>205</v>
      </c>
    </row>
    <row r="222" spans="2:8">
      <c r="B222" s="612" t="s">
        <v>226</v>
      </c>
      <c r="C222" s="745"/>
      <c r="D222" s="826">
        <v>0.8095</v>
      </c>
      <c r="E222" s="752">
        <v>0.76470000000000005</v>
      </c>
      <c r="F222" s="753" t="s">
        <v>205</v>
      </c>
      <c r="G222" s="753" t="s">
        <v>205</v>
      </c>
      <c r="H222" s="753" t="s">
        <v>205</v>
      </c>
    </row>
    <row r="223" spans="2:8">
      <c r="B223" s="748" t="s">
        <v>228</v>
      </c>
      <c r="C223" s="748"/>
      <c r="D223" s="827">
        <v>0.1905</v>
      </c>
      <c r="E223" s="754">
        <v>0.23499999999999999</v>
      </c>
      <c r="F223" s="744" t="s">
        <v>205</v>
      </c>
      <c r="G223" s="744" t="s">
        <v>205</v>
      </c>
      <c r="H223" s="744" t="s">
        <v>205</v>
      </c>
    </row>
    <row r="224" spans="2:8">
      <c r="B224" s="1200" t="s">
        <v>335</v>
      </c>
      <c r="C224" s="1200"/>
      <c r="D224" s="1200"/>
      <c r="E224" s="1200"/>
      <c r="F224" s="747"/>
      <c r="G224" s="747"/>
      <c r="H224" s="747"/>
    </row>
    <row r="225" spans="2:8">
      <c r="B225" s="51" t="s">
        <v>184</v>
      </c>
      <c r="C225" s="669"/>
      <c r="D225" s="822">
        <v>48</v>
      </c>
      <c r="E225" s="473">
        <v>58</v>
      </c>
      <c r="F225" s="254" t="s">
        <v>205</v>
      </c>
      <c r="G225" s="254" t="s">
        <v>205</v>
      </c>
      <c r="H225" s="254" t="s">
        <v>205</v>
      </c>
    </row>
    <row r="226" spans="2:8" ht="12.65" customHeight="1">
      <c r="B226" s="51" t="s">
        <v>204</v>
      </c>
      <c r="C226" s="51"/>
      <c r="D226" s="607">
        <v>0.60419999999999996</v>
      </c>
      <c r="E226" s="536">
        <v>0.62070000000000003</v>
      </c>
      <c r="F226" s="254" t="s">
        <v>205</v>
      </c>
      <c r="G226" s="254" t="s">
        <v>205</v>
      </c>
      <c r="H226" s="254" t="s">
        <v>205</v>
      </c>
    </row>
    <row r="227" spans="2:8">
      <c r="B227" s="51" t="s">
        <v>206</v>
      </c>
      <c r="C227" s="51"/>
      <c r="D227" s="607">
        <v>0.39579999999999999</v>
      </c>
      <c r="E227" s="536">
        <v>0.379</v>
      </c>
      <c r="F227" s="254" t="s">
        <v>205</v>
      </c>
      <c r="G227" s="254" t="s">
        <v>205</v>
      </c>
      <c r="H227" s="254" t="s">
        <v>205</v>
      </c>
    </row>
    <row r="228" spans="2:8">
      <c r="B228" s="116" t="s">
        <v>224</v>
      </c>
      <c r="C228" s="51"/>
      <c r="D228" s="607">
        <v>2.0799999999999999E-2</v>
      </c>
      <c r="E228" s="536">
        <v>1.72E-2</v>
      </c>
      <c r="F228" s="254" t="s">
        <v>205</v>
      </c>
      <c r="G228" s="254" t="s">
        <v>205</v>
      </c>
      <c r="H228" s="254" t="s">
        <v>205</v>
      </c>
    </row>
    <row r="229" spans="2:8">
      <c r="B229" s="116" t="s">
        <v>226</v>
      </c>
      <c r="C229" s="51"/>
      <c r="D229" s="607">
        <v>0.875</v>
      </c>
      <c r="E229" s="536">
        <v>0.8448</v>
      </c>
      <c r="F229" s="254" t="s">
        <v>205</v>
      </c>
      <c r="G229" s="254" t="s">
        <v>205</v>
      </c>
      <c r="H229" s="254" t="s">
        <v>205</v>
      </c>
    </row>
    <row r="230" spans="2:8">
      <c r="B230" s="51" t="s">
        <v>228</v>
      </c>
      <c r="C230" s="51"/>
      <c r="D230" s="607">
        <v>0.1042</v>
      </c>
      <c r="E230" s="536">
        <v>0.13789999999999999</v>
      </c>
      <c r="F230" s="254" t="s">
        <v>205</v>
      </c>
      <c r="G230" s="254" t="s">
        <v>205</v>
      </c>
      <c r="H230" s="254" t="s">
        <v>205</v>
      </c>
    </row>
    <row r="231" spans="2:8">
      <c r="B231" s="302" t="s">
        <v>327</v>
      </c>
      <c r="C231" s="297"/>
      <c r="D231" s="297"/>
      <c r="E231" s="297"/>
      <c r="F231" s="297"/>
      <c r="G231" s="297"/>
      <c r="H231" s="297"/>
    </row>
    <row r="232" spans="2:8">
      <c r="B232" s="51" t="s">
        <v>184</v>
      </c>
      <c r="C232" s="51"/>
      <c r="D232" s="822">
        <v>43</v>
      </c>
      <c r="E232" s="473">
        <v>47</v>
      </c>
      <c r="F232" s="254" t="s">
        <v>205</v>
      </c>
      <c r="G232" s="254" t="s">
        <v>205</v>
      </c>
      <c r="H232" s="254" t="s">
        <v>205</v>
      </c>
    </row>
    <row r="233" spans="2:8">
      <c r="B233" s="51" t="s">
        <v>204</v>
      </c>
      <c r="C233" s="51"/>
      <c r="D233" s="607">
        <v>0.69699999999999995</v>
      </c>
      <c r="E233" s="536">
        <v>0.63829999999999998</v>
      </c>
      <c r="F233" s="254" t="s">
        <v>205</v>
      </c>
      <c r="G233" s="254" t="s">
        <v>205</v>
      </c>
      <c r="H233" s="254" t="s">
        <v>205</v>
      </c>
    </row>
    <row r="234" spans="2:8">
      <c r="B234" s="51" t="s">
        <v>206</v>
      </c>
      <c r="C234" s="51"/>
      <c r="D234" s="607">
        <v>0.30230000000000001</v>
      </c>
      <c r="E234" s="536">
        <v>0.36170000000000002</v>
      </c>
      <c r="F234" s="254" t="s">
        <v>205</v>
      </c>
      <c r="G234" s="254" t="s">
        <v>205</v>
      </c>
      <c r="H234" s="254" t="s">
        <v>205</v>
      </c>
    </row>
    <row r="235" spans="2:8">
      <c r="B235" s="116" t="s">
        <v>224</v>
      </c>
      <c r="C235" s="51"/>
      <c r="D235" s="607">
        <v>4.65E-2</v>
      </c>
      <c r="E235" s="536">
        <v>0.12770000000000001</v>
      </c>
      <c r="F235" s="254" t="s">
        <v>205</v>
      </c>
      <c r="G235" s="254" t="s">
        <v>205</v>
      </c>
      <c r="H235" s="254" t="s">
        <v>205</v>
      </c>
    </row>
    <row r="236" spans="2:8">
      <c r="B236" s="116" t="s">
        <v>226</v>
      </c>
      <c r="C236" s="51"/>
      <c r="D236" s="607">
        <v>0.81399999999999995</v>
      </c>
      <c r="E236" s="536">
        <v>0.82979999999999998</v>
      </c>
      <c r="F236" s="254" t="s">
        <v>205</v>
      </c>
      <c r="G236" s="254" t="s">
        <v>205</v>
      </c>
      <c r="H236" s="254" t="s">
        <v>205</v>
      </c>
    </row>
    <row r="237" spans="2:8">
      <c r="B237" s="51" t="s">
        <v>228</v>
      </c>
      <c r="C237" s="51"/>
      <c r="D237" s="607">
        <v>0.13950000000000001</v>
      </c>
      <c r="E237" s="536">
        <v>4.2599999999999999E-2</v>
      </c>
      <c r="F237" s="254" t="s">
        <v>205</v>
      </c>
      <c r="G237" s="254" t="s">
        <v>205</v>
      </c>
      <c r="H237" s="254" t="s">
        <v>205</v>
      </c>
    </row>
    <row r="238" spans="2:8">
      <c r="B238" s="302" t="s">
        <v>336</v>
      </c>
      <c r="C238" s="297"/>
      <c r="D238" s="297"/>
      <c r="E238" s="55"/>
      <c r="F238" s="55"/>
    </row>
    <row r="239" spans="2:8">
      <c r="B239" s="51" t="s">
        <v>184</v>
      </c>
      <c r="C239" s="51"/>
      <c r="D239" s="822">
        <v>108</v>
      </c>
      <c r="E239" s="473">
        <v>118</v>
      </c>
      <c r="F239" s="254" t="s">
        <v>205</v>
      </c>
      <c r="G239" s="254" t="s">
        <v>205</v>
      </c>
      <c r="H239" s="254" t="s">
        <v>205</v>
      </c>
    </row>
    <row r="240" spans="2:8">
      <c r="B240" s="51" t="s">
        <v>204</v>
      </c>
      <c r="C240" s="51"/>
      <c r="D240" s="607">
        <v>0.59260000000000002</v>
      </c>
      <c r="E240" s="536">
        <v>0.56779999999999997</v>
      </c>
      <c r="F240" s="254" t="s">
        <v>205</v>
      </c>
      <c r="G240" s="254" t="s">
        <v>205</v>
      </c>
      <c r="H240" s="254" t="s">
        <v>205</v>
      </c>
    </row>
    <row r="241" spans="2:12">
      <c r="B241" s="51" t="s">
        <v>206</v>
      </c>
      <c r="C241" s="51"/>
      <c r="D241" s="607">
        <v>0.40739999999999998</v>
      </c>
      <c r="E241" s="536">
        <v>0.43219999999999997</v>
      </c>
      <c r="F241" s="254" t="s">
        <v>205</v>
      </c>
      <c r="G241" s="254" t="s">
        <v>205</v>
      </c>
      <c r="H241" s="254" t="s">
        <v>205</v>
      </c>
    </row>
    <row r="242" spans="2:12">
      <c r="B242" s="116" t="s">
        <v>224</v>
      </c>
      <c r="C242" s="51"/>
      <c r="D242" s="607">
        <v>0.23150000000000001</v>
      </c>
      <c r="E242" s="536">
        <v>0.35589999999999999</v>
      </c>
      <c r="F242" s="254" t="s">
        <v>205</v>
      </c>
      <c r="G242" s="254" t="s">
        <v>205</v>
      </c>
      <c r="H242" s="254" t="s">
        <v>205</v>
      </c>
    </row>
    <row r="243" spans="2:12">
      <c r="B243" s="116" t="s">
        <v>226</v>
      </c>
      <c r="C243" s="51"/>
      <c r="D243" s="607">
        <v>0.65739999999999998</v>
      </c>
      <c r="E243" s="536">
        <v>0.55930000000000002</v>
      </c>
      <c r="F243" s="254" t="s">
        <v>205</v>
      </c>
      <c r="G243" s="254" t="s">
        <v>205</v>
      </c>
      <c r="H243" s="254" t="s">
        <v>205</v>
      </c>
    </row>
    <row r="244" spans="2:12" ht="13" thickBot="1">
      <c r="B244" s="475" t="s">
        <v>228</v>
      </c>
      <c r="C244" s="477"/>
      <c r="D244" s="825">
        <v>0.1111</v>
      </c>
      <c r="E244" s="544">
        <v>8.4699999999999998E-2</v>
      </c>
      <c r="F244" s="476" t="s">
        <v>205</v>
      </c>
      <c r="G244" s="476" t="s">
        <v>205</v>
      </c>
      <c r="H244" s="476" t="s">
        <v>205</v>
      </c>
    </row>
    <row r="245" spans="2:12" ht="13" thickTop="1">
      <c r="B245" s="1203" t="s">
        <v>303</v>
      </c>
      <c r="C245" s="1203"/>
      <c r="D245" s="1203"/>
      <c r="E245" s="1203"/>
      <c r="F245" s="1203"/>
      <c r="G245" s="1203"/>
      <c r="H245" s="1203"/>
    </row>
    <row r="246" spans="2:12">
      <c r="B246" s="548"/>
      <c r="C246" s="548"/>
      <c r="D246" s="548"/>
      <c r="E246" s="548"/>
      <c r="F246" s="548"/>
      <c r="G246" s="548"/>
      <c r="H246" s="548"/>
    </row>
    <row r="247" spans="2:12" ht="21">
      <c r="B247" s="19" t="s">
        <v>309</v>
      </c>
    </row>
    <row r="248" spans="2:12">
      <c r="B248" s="82" t="s">
        <v>329</v>
      </c>
      <c r="C248" s="63" t="s">
        <v>201</v>
      </c>
      <c r="D248" s="63">
        <v>2025</v>
      </c>
      <c r="E248" s="63">
        <v>2024</v>
      </c>
      <c r="F248" s="63">
        <v>2023</v>
      </c>
      <c r="G248" s="63">
        <v>2022</v>
      </c>
      <c r="H248" s="63">
        <v>2021</v>
      </c>
    </row>
    <row r="249" spans="2:12">
      <c r="B249" s="1199" t="s">
        <v>330</v>
      </c>
      <c r="C249" s="1199"/>
      <c r="D249" s="1199"/>
      <c r="E249" s="1199"/>
      <c r="F249" s="1199"/>
      <c r="G249" s="1199"/>
      <c r="H249" s="1199"/>
    </row>
    <row r="250" spans="2:12">
      <c r="B250" s="51" t="s">
        <v>184</v>
      </c>
      <c r="C250" s="51"/>
      <c r="D250" s="822">
        <v>41</v>
      </c>
      <c r="E250" s="473">
        <v>29</v>
      </c>
      <c r="F250" s="254" t="s">
        <v>205</v>
      </c>
      <c r="G250" s="254" t="s">
        <v>205</v>
      </c>
      <c r="H250" s="254" t="s">
        <v>205</v>
      </c>
    </row>
    <row r="251" spans="2:12" ht="13" customHeight="1">
      <c r="B251" s="51" t="s">
        <v>337</v>
      </c>
      <c r="C251" s="90"/>
      <c r="D251" s="622">
        <v>19</v>
      </c>
      <c r="E251" s="542">
        <v>12</v>
      </c>
      <c r="F251" s="254" t="s">
        <v>205</v>
      </c>
      <c r="G251" s="254" t="s">
        <v>205</v>
      </c>
      <c r="H251" s="254" t="s">
        <v>205</v>
      </c>
    </row>
    <row r="252" spans="2:12" ht="13" customHeight="1">
      <c r="B252" s="51" t="s">
        <v>338</v>
      </c>
      <c r="C252" s="90"/>
      <c r="D252" s="824">
        <v>0.46</v>
      </c>
      <c r="E252" s="543">
        <v>0.4138</v>
      </c>
      <c r="F252" s="254" t="s">
        <v>205</v>
      </c>
      <c r="G252" s="254" t="s">
        <v>205</v>
      </c>
      <c r="H252" s="254" t="s">
        <v>205</v>
      </c>
    </row>
    <row r="253" spans="2:12" ht="13" customHeight="1">
      <c r="B253" s="51" t="s">
        <v>317</v>
      </c>
      <c r="C253" s="90"/>
      <c r="D253" s="622">
        <v>31</v>
      </c>
      <c r="E253" s="542">
        <v>16</v>
      </c>
      <c r="F253" s="254" t="s">
        <v>205</v>
      </c>
      <c r="G253" s="254" t="s">
        <v>205</v>
      </c>
      <c r="H253" s="254" t="s">
        <v>205</v>
      </c>
      <c r="L253" s="101"/>
    </row>
    <row r="254" spans="2:12" ht="13" customHeight="1">
      <c r="B254" s="51" t="s">
        <v>315</v>
      </c>
      <c r="C254" s="90"/>
      <c r="D254" s="824">
        <v>0.75600000000000001</v>
      </c>
      <c r="E254" s="545">
        <v>0.55169999999999997</v>
      </c>
      <c r="F254" s="254" t="s">
        <v>205</v>
      </c>
      <c r="G254" s="254" t="s">
        <v>205</v>
      </c>
      <c r="H254" s="254" t="s">
        <v>205</v>
      </c>
      <c r="L254" s="101"/>
    </row>
    <row r="255" spans="2:12">
      <c r="B255" s="1199" t="s">
        <v>316</v>
      </c>
      <c r="C255" s="1199"/>
      <c r="D255" s="1199"/>
      <c r="E255" s="1199"/>
      <c r="F255" s="1199"/>
      <c r="G255" s="1199"/>
      <c r="H255" s="1199"/>
    </row>
    <row r="256" spans="2:12">
      <c r="B256" s="51" t="s">
        <v>184</v>
      </c>
      <c r="C256" s="51"/>
      <c r="D256" s="822">
        <v>119</v>
      </c>
      <c r="E256" s="473">
        <v>136</v>
      </c>
      <c r="F256" s="254" t="s">
        <v>205</v>
      </c>
      <c r="G256" s="254" t="s">
        <v>205</v>
      </c>
      <c r="H256" s="254" t="s">
        <v>205</v>
      </c>
    </row>
    <row r="257" spans="2:10" ht="12.65" customHeight="1">
      <c r="B257" s="51" t="s">
        <v>337</v>
      </c>
      <c r="C257" s="90"/>
      <c r="D257" s="804">
        <v>29</v>
      </c>
      <c r="E257" s="390">
        <v>25</v>
      </c>
      <c r="F257" s="254" t="s">
        <v>205</v>
      </c>
      <c r="G257" s="254" t="s">
        <v>205</v>
      </c>
      <c r="H257" s="254" t="s">
        <v>205</v>
      </c>
    </row>
    <row r="258" spans="2:10" ht="12.65" customHeight="1">
      <c r="B258" s="51" t="s">
        <v>338</v>
      </c>
      <c r="C258" s="90"/>
      <c r="D258" s="607">
        <v>0.24</v>
      </c>
      <c r="E258" s="546">
        <v>0.18379999999999999</v>
      </c>
      <c r="F258" s="254" t="s">
        <v>205</v>
      </c>
      <c r="G258" s="254" t="s">
        <v>205</v>
      </c>
      <c r="H258" s="254" t="s">
        <v>205</v>
      </c>
    </row>
    <row r="259" spans="2:10" ht="12.65" customHeight="1">
      <c r="B259" s="51" t="s">
        <v>317</v>
      </c>
      <c r="C259" s="90"/>
      <c r="D259" s="804">
        <v>70</v>
      </c>
      <c r="E259" s="390">
        <v>81</v>
      </c>
      <c r="F259" s="254" t="s">
        <v>205</v>
      </c>
      <c r="G259" s="254" t="s">
        <v>205</v>
      </c>
      <c r="H259" s="254" t="s">
        <v>205</v>
      </c>
    </row>
    <row r="260" spans="2:10" ht="12.65" customHeight="1">
      <c r="B260" s="51" t="s">
        <v>315</v>
      </c>
      <c r="C260" s="90"/>
      <c r="D260" s="607">
        <v>0.58930000000000005</v>
      </c>
      <c r="E260" s="547">
        <v>0.59560000000000002</v>
      </c>
      <c r="F260" s="254" t="s">
        <v>205</v>
      </c>
      <c r="G260" s="254" t="s">
        <v>205</v>
      </c>
      <c r="H260" s="254" t="s">
        <v>205</v>
      </c>
    </row>
    <row r="261" spans="2:10">
      <c r="B261" s="1199" t="s">
        <v>339</v>
      </c>
      <c r="C261" s="1199"/>
      <c r="D261" s="1199"/>
      <c r="E261" s="1199"/>
      <c r="F261" s="1199"/>
      <c r="G261" s="1199"/>
      <c r="H261" s="1199"/>
    </row>
    <row r="262" spans="2:10">
      <c r="B262" s="51" t="s">
        <v>184</v>
      </c>
      <c r="C262" s="51"/>
      <c r="D262" s="822">
        <v>7</v>
      </c>
      <c r="E262" s="473">
        <v>13</v>
      </c>
      <c r="F262" s="254" t="s">
        <v>205</v>
      </c>
      <c r="G262" s="254" t="s">
        <v>205</v>
      </c>
      <c r="H262" s="254" t="s">
        <v>205</v>
      </c>
    </row>
    <row r="263" spans="2:10" ht="12.65" customHeight="1">
      <c r="B263" s="51" t="s">
        <v>337</v>
      </c>
      <c r="C263" s="90"/>
      <c r="D263" s="622">
        <v>0</v>
      </c>
      <c r="E263" s="473">
        <v>1</v>
      </c>
      <c r="F263" s="254" t="s">
        <v>205</v>
      </c>
      <c r="G263" s="254" t="s">
        <v>205</v>
      </c>
      <c r="H263" s="254" t="s">
        <v>205</v>
      </c>
      <c r="J263" s="402"/>
    </row>
    <row r="264" spans="2:10" ht="12.65" customHeight="1">
      <c r="B264" s="51" t="s">
        <v>338</v>
      </c>
      <c r="C264" s="90"/>
      <c r="D264" s="607">
        <v>0</v>
      </c>
      <c r="E264" s="546">
        <v>7.6899999999999996E-2</v>
      </c>
      <c r="F264" s="254" t="s">
        <v>205</v>
      </c>
      <c r="G264" s="254" t="s">
        <v>205</v>
      </c>
      <c r="H264" s="254" t="s">
        <v>205</v>
      </c>
    </row>
    <row r="265" spans="2:10" ht="12.65" customHeight="1">
      <c r="B265" s="51" t="s">
        <v>317</v>
      </c>
      <c r="C265" s="90"/>
      <c r="D265" s="622">
        <v>4</v>
      </c>
      <c r="E265" s="390">
        <v>6</v>
      </c>
      <c r="F265" s="254" t="s">
        <v>205</v>
      </c>
      <c r="G265" s="254" t="s">
        <v>205</v>
      </c>
      <c r="H265" s="254" t="s">
        <v>205</v>
      </c>
    </row>
    <row r="266" spans="2:10" ht="12.65" customHeight="1">
      <c r="B266" s="51" t="s">
        <v>315</v>
      </c>
      <c r="C266" s="90"/>
      <c r="D266" s="607">
        <v>0.57140000000000002</v>
      </c>
      <c r="E266" s="547">
        <v>0.46150000000000002</v>
      </c>
      <c r="F266" s="254" t="s">
        <v>205</v>
      </c>
      <c r="G266" s="254" t="s">
        <v>205</v>
      </c>
      <c r="H266" s="254" t="s">
        <v>205</v>
      </c>
    </row>
    <row r="267" spans="2:10">
      <c r="B267" s="1199" t="s">
        <v>318</v>
      </c>
      <c r="C267" s="1199"/>
      <c r="D267" s="1199"/>
      <c r="E267" s="1199"/>
      <c r="F267" s="1199"/>
      <c r="G267" s="1199"/>
      <c r="H267" s="1199"/>
    </row>
    <row r="268" spans="2:10">
      <c r="B268" s="51" t="s">
        <v>184</v>
      </c>
      <c r="C268" s="51"/>
      <c r="D268" s="822">
        <v>21</v>
      </c>
      <c r="E268" s="473">
        <v>29</v>
      </c>
      <c r="F268" s="254" t="s">
        <v>205</v>
      </c>
      <c r="G268" s="254" t="s">
        <v>205</v>
      </c>
      <c r="H268" s="254" t="s">
        <v>205</v>
      </c>
    </row>
    <row r="269" spans="2:10" ht="12.65" customHeight="1">
      <c r="B269" s="51" t="s">
        <v>337</v>
      </c>
      <c r="C269" s="90"/>
      <c r="D269" s="622">
        <v>5</v>
      </c>
      <c r="E269" s="390">
        <v>4</v>
      </c>
      <c r="F269" s="254" t="s">
        <v>205</v>
      </c>
      <c r="G269" s="254" t="s">
        <v>205</v>
      </c>
      <c r="H269" s="254" t="s">
        <v>205</v>
      </c>
    </row>
    <row r="270" spans="2:10" ht="12.65" customHeight="1">
      <c r="B270" s="51" t="s">
        <v>338</v>
      </c>
      <c r="C270" s="90"/>
      <c r="D270" s="823">
        <v>0.23810000000000001</v>
      </c>
      <c r="E270" s="546">
        <v>0.13789999999999999</v>
      </c>
      <c r="F270" s="254" t="s">
        <v>205</v>
      </c>
      <c r="G270" s="254" t="s">
        <v>205</v>
      </c>
      <c r="H270" s="254" t="s">
        <v>205</v>
      </c>
    </row>
    <row r="271" spans="2:10" ht="12.65" customHeight="1">
      <c r="B271" s="51" t="s">
        <v>317</v>
      </c>
      <c r="C271" s="90"/>
      <c r="D271" s="622">
        <v>7</v>
      </c>
      <c r="E271" s="390">
        <v>13</v>
      </c>
      <c r="F271" s="254" t="s">
        <v>205</v>
      </c>
      <c r="G271" s="254" t="s">
        <v>205</v>
      </c>
      <c r="H271" s="254" t="s">
        <v>205</v>
      </c>
    </row>
    <row r="272" spans="2:10" ht="12.65" customHeight="1">
      <c r="B272" s="51" t="s">
        <v>315</v>
      </c>
      <c r="C272" s="90"/>
      <c r="D272" s="823">
        <v>0.33329999999999999</v>
      </c>
      <c r="E272" s="547">
        <v>0.44829999999999998</v>
      </c>
      <c r="F272" s="254" t="s">
        <v>205</v>
      </c>
      <c r="G272" s="254" t="s">
        <v>205</v>
      </c>
      <c r="H272" s="254" t="s">
        <v>205</v>
      </c>
    </row>
    <row r="273" spans="2:9" ht="12.65" customHeight="1">
      <c r="B273" s="1199" t="s">
        <v>319</v>
      </c>
      <c r="C273" s="1199"/>
      <c r="D273" s="1199"/>
      <c r="E273" s="1199"/>
      <c r="F273" s="1199"/>
      <c r="G273" s="1199"/>
      <c r="H273" s="1199"/>
    </row>
    <row r="274" spans="2:9" ht="12.65" customHeight="1">
      <c r="B274" s="51" t="s">
        <v>184</v>
      </c>
      <c r="C274" s="51"/>
      <c r="D274" s="822">
        <v>108</v>
      </c>
      <c r="E274" s="473">
        <v>118</v>
      </c>
      <c r="F274" s="254" t="s">
        <v>205</v>
      </c>
      <c r="G274" s="254" t="s">
        <v>205</v>
      </c>
      <c r="H274" s="254" t="s">
        <v>205</v>
      </c>
    </row>
    <row r="275" spans="2:9" ht="12.65" customHeight="1">
      <c r="B275" s="51" t="s">
        <v>337</v>
      </c>
      <c r="C275" s="90"/>
      <c r="D275" s="622">
        <v>49</v>
      </c>
      <c r="E275" s="390">
        <v>50</v>
      </c>
      <c r="F275" s="254" t="s">
        <v>205</v>
      </c>
      <c r="G275" s="254" t="s">
        <v>205</v>
      </c>
      <c r="H275" s="254" t="s">
        <v>205</v>
      </c>
    </row>
    <row r="276" spans="2:9" ht="12.65" customHeight="1">
      <c r="B276" s="51" t="s">
        <v>338</v>
      </c>
      <c r="C276" s="90"/>
      <c r="D276" s="823">
        <v>0.45</v>
      </c>
      <c r="E276" s="546">
        <v>0.42370000000000002</v>
      </c>
      <c r="F276" s="254" t="s">
        <v>205</v>
      </c>
      <c r="G276" s="254" t="s">
        <v>205</v>
      </c>
      <c r="H276" s="254" t="s">
        <v>205</v>
      </c>
    </row>
    <row r="277" spans="2:9" ht="12.65" customHeight="1">
      <c r="B277" s="51" t="s">
        <v>317</v>
      </c>
      <c r="C277" s="90"/>
      <c r="D277" s="622">
        <v>64</v>
      </c>
      <c r="E277" s="390">
        <v>67</v>
      </c>
      <c r="F277" s="254" t="s">
        <v>205</v>
      </c>
      <c r="G277" s="254" t="s">
        <v>205</v>
      </c>
      <c r="H277" s="254" t="s">
        <v>205</v>
      </c>
    </row>
    <row r="278" spans="2:9" ht="12.65" customHeight="1">
      <c r="B278" s="51" t="s">
        <v>315</v>
      </c>
      <c r="C278" s="90"/>
      <c r="D278" s="823">
        <v>0.59</v>
      </c>
      <c r="E278" s="547">
        <v>0.56779999999999997</v>
      </c>
      <c r="F278" s="254" t="s">
        <v>205</v>
      </c>
      <c r="G278" s="254" t="s">
        <v>205</v>
      </c>
      <c r="H278" s="254" t="s">
        <v>205</v>
      </c>
    </row>
    <row r="279" spans="2:9" ht="12.65" customHeight="1">
      <c r="B279" s="1199" t="s">
        <v>320</v>
      </c>
      <c r="C279" s="1199"/>
      <c r="D279" s="1199"/>
      <c r="E279" s="1199"/>
      <c r="F279" s="1199"/>
      <c r="G279" s="1199"/>
      <c r="H279" s="1199"/>
    </row>
    <row r="280" spans="2:9" ht="12.65" customHeight="1">
      <c r="B280" s="51" t="s">
        <v>184</v>
      </c>
      <c r="C280" s="51"/>
      <c r="D280" s="822">
        <v>227</v>
      </c>
      <c r="E280" s="473">
        <v>252</v>
      </c>
      <c r="F280" s="254" t="s">
        <v>205</v>
      </c>
      <c r="G280" s="254" t="s">
        <v>205</v>
      </c>
      <c r="H280" s="744" t="s">
        <v>205</v>
      </c>
      <c r="I280" s="676"/>
    </row>
    <row r="281" spans="2:9" ht="13" customHeight="1">
      <c r="B281" s="51" t="s">
        <v>337</v>
      </c>
      <c r="C281" s="549"/>
      <c r="D281" s="622">
        <v>78</v>
      </c>
      <c r="E281" s="229" t="s">
        <v>205</v>
      </c>
      <c r="F281" s="229" t="s">
        <v>205</v>
      </c>
      <c r="G281" s="229" t="s">
        <v>205</v>
      </c>
      <c r="H281" s="743" t="s">
        <v>205</v>
      </c>
    </row>
    <row r="282" spans="2:9" ht="12.65" customHeight="1">
      <c r="B282" s="51" t="s">
        <v>340</v>
      </c>
      <c r="C282" s="549"/>
      <c r="D282" s="823">
        <v>0.34</v>
      </c>
      <c r="E282" s="229" t="s">
        <v>205</v>
      </c>
      <c r="F282" s="229" t="s">
        <v>205</v>
      </c>
      <c r="G282" s="229" t="s">
        <v>205</v>
      </c>
      <c r="H282" s="229" t="s">
        <v>205</v>
      </c>
    </row>
    <row r="283" spans="2:9" ht="12.65" customHeight="1">
      <c r="B283" s="51" t="s">
        <v>317</v>
      </c>
      <c r="C283" s="549"/>
      <c r="D283" s="622">
        <v>134</v>
      </c>
      <c r="E283" s="229" t="s">
        <v>205</v>
      </c>
      <c r="F283" s="229" t="s">
        <v>205</v>
      </c>
      <c r="G283" s="229" t="s">
        <v>205</v>
      </c>
      <c r="H283" s="229" t="s">
        <v>205</v>
      </c>
    </row>
    <row r="284" spans="2:9" ht="12.65" customHeight="1" thickBot="1">
      <c r="B284" s="58" t="s">
        <v>315</v>
      </c>
      <c r="C284" s="550"/>
      <c r="D284" s="765">
        <v>0.59</v>
      </c>
      <c r="E284" s="690" t="s">
        <v>205</v>
      </c>
      <c r="F284" s="690" t="s">
        <v>205</v>
      </c>
      <c r="G284" s="690" t="s">
        <v>205</v>
      </c>
      <c r="H284" s="690" t="s">
        <v>205</v>
      </c>
    </row>
  </sheetData>
  <sheetProtection algorithmName="SHA-512" hashValue="3XDrjr/aQqPMIHRHUZDTzu99UHQ0fzkG9qD8Z+uMTVfItfhktFIVvbvwRws0AUgpGxwt5DYcCUxqe65D84ASYw==" saltValue="zYFXLrDA9h3BZmEalmj8QA==" spinCount="100000" sheet="1" objects="1" scenarios="1"/>
  <mergeCells count="35">
    <mergeCell ref="B9:H9"/>
    <mergeCell ref="B65:H65"/>
    <mergeCell ref="B71:H71"/>
    <mergeCell ref="B77:H77"/>
    <mergeCell ref="B83:H83"/>
    <mergeCell ref="B52:H52"/>
    <mergeCell ref="B61:H61"/>
    <mergeCell ref="B95:H95"/>
    <mergeCell ref="B103:C103"/>
    <mergeCell ref="B255:H255"/>
    <mergeCell ref="B217:E217"/>
    <mergeCell ref="B249:H249"/>
    <mergeCell ref="B162:H162"/>
    <mergeCell ref="B168:H168"/>
    <mergeCell ref="B192:H192"/>
    <mergeCell ref="B174:H174"/>
    <mergeCell ref="B180:H180"/>
    <mergeCell ref="B186:H186"/>
    <mergeCell ref="B114:H114"/>
    <mergeCell ref="B273:H273"/>
    <mergeCell ref="B279:H279"/>
    <mergeCell ref="B224:E224"/>
    <mergeCell ref="M15:N15"/>
    <mergeCell ref="B16:H16"/>
    <mergeCell ref="B24:E24"/>
    <mergeCell ref="B31:E31"/>
    <mergeCell ref="B267:H267"/>
    <mergeCell ref="B150:H150"/>
    <mergeCell ref="B245:H245"/>
    <mergeCell ref="B261:H261"/>
    <mergeCell ref="J198:L198"/>
    <mergeCell ref="B89:H89"/>
    <mergeCell ref="B107:H107"/>
    <mergeCell ref="B202:H202"/>
    <mergeCell ref="B209:H209"/>
  </mergeCells>
  <pageMargins left="0.25" right="0.25" top="0.75" bottom="0.75" header="0.3" footer="0.3"/>
  <pageSetup paperSize="8" scale="19" orientation="landscape" horizontalDpi="1200" verticalDpi="1200" r:id="rId1"/>
  <headerFooter>
    <oddFooter>&amp;L_x000D_&amp;1#&amp;"Calibri"&amp;10&amp;K000000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8C365-0F82-44EA-AD72-774B32696A7D}">
  <sheetPr>
    <tabColor theme="9" tint="0.59999389629810485"/>
    <pageSetUpPr fitToPage="1"/>
  </sheetPr>
  <dimension ref="B1:M26"/>
  <sheetViews>
    <sheetView zoomScaleNormal="100" zoomScaleSheetLayoutView="100" workbookViewId="0">
      <selection activeCell="H4" sqref="H4"/>
    </sheetView>
  </sheetViews>
  <sheetFormatPr defaultColWidth="8.8984375" defaultRowHeight="12.5"/>
  <cols>
    <col min="1" max="1" width="5" customWidth="1"/>
    <col min="2" max="7" width="24.09765625" customWidth="1"/>
    <col min="8" max="9" width="11.09765625" customWidth="1"/>
    <col min="11" max="13" width="12.09765625" customWidth="1"/>
    <col min="14" max="16" width="11.09765625" customWidth="1"/>
  </cols>
  <sheetData>
    <row r="1" spans="2:13" ht="13.4" customHeight="1">
      <c r="F1" s="176"/>
      <c r="G1" s="270" t="s">
        <v>85</v>
      </c>
    </row>
    <row r="2" spans="2:13" ht="46.5" customHeight="1">
      <c r="F2" s="176"/>
    </row>
    <row r="4" spans="2:13" ht="21" customHeight="1">
      <c r="B4" s="1209" t="s">
        <v>341</v>
      </c>
      <c r="C4" s="1209"/>
      <c r="D4" s="1209"/>
      <c r="E4" s="1209"/>
      <c r="F4" s="1209"/>
      <c r="G4" s="1209"/>
      <c r="H4" s="164"/>
      <c r="I4" s="164"/>
      <c r="J4" s="164"/>
      <c r="K4" s="164"/>
      <c r="L4" s="164"/>
      <c r="M4" s="164"/>
    </row>
    <row r="5" spans="2:13" ht="17.25" customHeight="1">
      <c r="B5" s="19"/>
      <c r="C5" s="22"/>
      <c r="D5" s="22"/>
      <c r="E5" s="22"/>
      <c r="F5" s="22"/>
      <c r="G5" s="22"/>
      <c r="H5" s="22"/>
      <c r="I5" s="22"/>
      <c r="J5" s="22"/>
      <c r="K5" s="22"/>
      <c r="L5" s="22"/>
      <c r="M5" s="22"/>
    </row>
    <row r="6" spans="2:13" ht="25" customHeight="1">
      <c r="B6" s="1213" t="s">
        <v>1442</v>
      </c>
      <c r="C6" s="1213"/>
      <c r="D6" s="1213"/>
      <c r="E6" s="1213"/>
      <c r="F6" s="1213"/>
      <c r="G6" s="1213"/>
    </row>
    <row r="7" spans="2:13">
      <c r="B7" s="49" t="s">
        <v>342</v>
      </c>
      <c r="C7" s="1210" t="s">
        <v>343</v>
      </c>
      <c r="D7" s="1210"/>
      <c r="E7" s="1210"/>
      <c r="F7" s="1210"/>
      <c r="G7" s="49" t="s">
        <v>344</v>
      </c>
    </row>
    <row r="8" spans="2:13" ht="39" customHeight="1">
      <c r="B8" s="116" t="s">
        <v>345</v>
      </c>
      <c r="C8" s="1211" t="s">
        <v>346</v>
      </c>
      <c r="D8" s="1211"/>
      <c r="E8" s="1211"/>
      <c r="F8" s="1211"/>
      <c r="G8" s="116" t="s">
        <v>347</v>
      </c>
    </row>
    <row r="9" spans="2:13" ht="39.65" customHeight="1">
      <c r="B9" s="116" t="s">
        <v>348</v>
      </c>
      <c r="C9" s="1211" t="s">
        <v>349</v>
      </c>
      <c r="D9" s="1211"/>
      <c r="E9" s="1211"/>
      <c r="F9" s="1211"/>
      <c r="G9" s="116" t="s">
        <v>350</v>
      </c>
    </row>
    <row r="10" spans="2:13" ht="39.65" customHeight="1">
      <c r="B10" s="116" t="s">
        <v>351</v>
      </c>
      <c r="C10" s="1211" t="s">
        <v>352</v>
      </c>
      <c r="D10" s="1179"/>
      <c r="E10" s="1179"/>
      <c r="F10" s="1179"/>
      <c r="G10" s="116" t="s">
        <v>353</v>
      </c>
    </row>
    <row r="11" spans="2:13" ht="39.65" customHeight="1">
      <c r="B11" s="116" t="s">
        <v>354</v>
      </c>
      <c r="C11" s="1211" t="s">
        <v>355</v>
      </c>
      <c r="D11" s="1179"/>
      <c r="E11" s="1179"/>
      <c r="F11" s="1179"/>
      <c r="G11" s="116" t="s">
        <v>353</v>
      </c>
    </row>
    <row r="12" spans="2:13" ht="29.5" customHeight="1">
      <c r="B12" s="116" t="s">
        <v>356</v>
      </c>
      <c r="C12" s="1211" t="s">
        <v>357</v>
      </c>
      <c r="D12" s="1211"/>
      <c r="E12" s="1211"/>
      <c r="F12" s="1211"/>
      <c r="G12" s="116" t="s">
        <v>358</v>
      </c>
    </row>
    <row r="13" spans="2:13" ht="15.65" customHeight="1"/>
    <row r="14" spans="2:13" ht="26" customHeight="1">
      <c r="B14" s="1163" t="s">
        <v>359</v>
      </c>
      <c r="C14" s="1163"/>
      <c r="D14" s="1163"/>
      <c r="E14" s="1163"/>
      <c r="F14" s="1163"/>
      <c r="G14" s="1163"/>
    </row>
    <row r="15" spans="2:13" ht="15" customHeight="1"/>
    <row r="16" spans="2:13" ht="26.15" customHeight="1">
      <c r="B16" s="1163" t="s">
        <v>360</v>
      </c>
      <c r="C16" s="1163"/>
      <c r="D16" s="1163"/>
      <c r="E16" s="1163"/>
      <c r="F16" s="1163"/>
      <c r="G16" s="1163"/>
    </row>
    <row r="17" spans="2:7" ht="15" customHeight="1"/>
    <row r="18" spans="2:7" ht="26.15" customHeight="1">
      <c r="B18" s="1163" t="s">
        <v>361</v>
      </c>
      <c r="C18" s="1163"/>
      <c r="D18" s="1163"/>
      <c r="E18" s="1163"/>
      <c r="F18" s="1163"/>
      <c r="G18" s="1163"/>
    </row>
    <row r="19" spans="2:7" ht="15" customHeight="1">
      <c r="B19" s="190"/>
      <c r="C19" s="190"/>
      <c r="D19" s="190"/>
      <c r="E19" s="190"/>
      <c r="F19" s="190"/>
      <c r="G19" s="190"/>
    </row>
    <row r="20" spans="2:7" s="190" customFormat="1" ht="52" customHeight="1">
      <c r="B20" s="1163" t="s">
        <v>362</v>
      </c>
      <c r="C20" s="1163"/>
      <c r="D20" s="1163"/>
      <c r="E20" s="1163"/>
      <c r="F20" s="1163"/>
      <c r="G20" s="1163"/>
    </row>
    <row r="21" spans="2:7" ht="15" customHeight="1">
      <c r="B21" s="190"/>
      <c r="C21" s="190"/>
      <c r="D21" s="190"/>
      <c r="E21" s="190"/>
      <c r="F21" s="190"/>
      <c r="G21" s="190"/>
    </row>
    <row r="22" spans="2:7" ht="38" customHeight="1">
      <c r="B22" s="1163" t="s">
        <v>363</v>
      </c>
      <c r="C22" s="1163"/>
      <c r="D22" s="1163"/>
      <c r="E22" s="1163"/>
      <c r="F22" s="1163"/>
      <c r="G22" s="1163"/>
    </row>
    <row r="24" spans="2:7">
      <c r="B24" s="1212"/>
      <c r="C24" s="1212"/>
      <c r="D24" s="1212"/>
      <c r="E24" s="1212"/>
      <c r="F24" s="1212"/>
      <c r="G24" s="1212"/>
    </row>
    <row r="25" spans="2:7">
      <c r="B25" s="1214"/>
      <c r="C25" s="1212"/>
      <c r="D25" s="1212"/>
      <c r="E25" s="1212"/>
      <c r="F25" s="1212"/>
      <c r="G25" s="1212"/>
    </row>
    <row r="26" spans="2:7">
      <c r="B26" s="1212"/>
      <c r="C26" s="1212"/>
      <c r="D26" s="1212"/>
      <c r="E26" s="1212"/>
      <c r="F26" s="1212"/>
      <c r="G26" s="1212"/>
    </row>
  </sheetData>
  <sheetProtection algorithmName="SHA-512" hashValue="7XYW8zwfOLZzVpO4c2etoD7xLCucJB8kdeXENM9ck6iRjQEaTUpt9ES0l7p2s59DkK2lwVPY+Q+GThMWxxW78w==" saltValue="ZjjCRm3BI66POn2CbyuRLA==" spinCount="100000" sheet="1" objects="1" scenarios="1"/>
  <mergeCells count="16">
    <mergeCell ref="B20:G20"/>
    <mergeCell ref="B22:G22"/>
    <mergeCell ref="B26:G26"/>
    <mergeCell ref="B6:G6"/>
    <mergeCell ref="B25:G25"/>
    <mergeCell ref="B24:G24"/>
    <mergeCell ref="C12:F12"/>
    <mergeCell ref="B16:G16"/>
    <mergeCell ref="B18:G18"/>
    <mergeCell ref="B14:G14"/>
    <mergeCell ref="C11:F11"/>
    <mergeCell ref="B4:G4"/>
    <mergeCell ref="C7:F7"/>
    <mergeCell ref="C8:F8"/>
    <mergeCell ref="C9:F9"/>
    <mergeCell ref="C10:F10"/>
  </mergeCells>
  <pageMargins left="0.25" right="0.25" top="0.75" bottom="0.75" header="0.3" footer="0.3"/>
  <pageSetup paperSize="8" orientation="landscape" horizontalDpi="1200" verticalDpi="1200" r:id="rId1"/>
  <headerFooter>
    <oddFooter>&amp;L_x000D_&amp;1#&amp;"Calibri"&amp;10&amp;K000000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BAF41-9F22-486E-9AD2-8970BC19681D}">
  <sheetPr>
    <tabColor theme="9" tint="0.59999389629810485"/>
    <pageSetUpPr fitToPage="1"/>
  </sheetPr>
  <dimension ref="A1:R341"/>
  <sheetViews>
    <sheetView zoomScale="80" zoomScaleNormal="80" zoomScaleSheetLayoutView="100" workbookViewId="0">
      <selection activeCell="B4" sqref="B4:M4"/>
    </sheetView>
  </sheetViews>
  <sheetFormatPr defaultColWidth="9" defaultRowHeight="12.5"/>
  <cols>
    <col min="1" max="1" width="5" customWidth="1"/>
    <col min="2" max="2" width="46.3984375" customWidth="1"/>
    <col min="3" max="13" width="12.69921875" customWidth="1"/>
    <col min="14" max="16" width="11.09765625" customWidth="1"/>
  </cols>
  <sheetData>
    <row r="1" spans="2:14" ht="13.4" customHeight="1">
      <c r="F1" s="176"/>
      <c r="M1" s="270" t="s">
        <v>85</v>
      </c>
    </row>
    <row r="2" spans="2:14" ht="46" customHeight="1">
      <c r="E2" s="48"/>
      <c r="F2" s="176"/>
    </row>
    <row r="4" spans="2:14" ht="21">
      <c r="B4" s="1223" t="s">
        <v>364</v>
      </c>
      <c r="C4" s="1223"/>
      <c r="D4" s="1223"/>
      <c r="E4" s="1223"/>
      <c r="F4" s="1223"/>
      <c r="G4" s="1223"/>
      <c r="H4" s="1223"/>
      <c r="I4" s="1223"/>
      <c r="J4" s="1223"/>
      <c r="K4" s="1223"/>
      <c r="L4" s="1223"/>
      <c r="M4" s="1223"/>
    </row>
    <row r="5" spans="2:14" ht="21">
      <c r="B5" s="19"/>
      <c r="C5" s="22"/>
      <c r="D5" s="22"/>
      <c r="E5" s="22"/>
      <c r="F5" s="22"/>
      <c r="G5" s="22"/>
      <c r="H5" s="22"/>
      <c r="I5" s="22"/>
      <c r="J5" s="22"/>
      <c r="K5" s="22"/>
      <c r="L5" s="22"/>
      <c r="M5" s="22"/>
    </row>
    <row r="6" spans="2:14" ht="14.9" customHeight="1">
      <c r="B6" s="65" t="s">
        <v>365</v>
      </c>
      <c r="C6" s="32"/>
      <c r="D6" s="39"/>
      <c r="E6" s="32"/>
    </row>
    <row r="7" spans="2:14">
      <c r="B7" s="1224" t="s">
        <v>366</v>
      </c>
      <c r="C7" s="1224"/>
      <c r="D7" s="1224"/>
      <c r="E7" s="1224"/>
      <c r="F7" s="1224"/>
      <c r="G7" s="1224"/>
      <c r="H7" s="1224"/>
      <c r="I7" s="1224"/>
      <c r="J7" s="1224"/>
      <c r="K7" s="1224"/>
      <c r="L7" s="1224"/>
      <c r="M7" s="1224"/>
    </row>
    <row r="8" spans="2:14" ht="17.5" customHeight="1">
      <c r="B8" s="214"/>
      <c r="C8" s="214"/>
      <c r="D8" s="214"/>
      <c r="E8" s="214"/>
      <c r="F8" s="214"/>
      <c r="G8" s="1227"/>
      <c r="H8" s="1227"/>
      <c r="I8" s="1227"/>
      <c r="J8" s="1227"/>
      <c r="K8" s="214"/>
      <c r="L8" s="214"/>
      <c r="M8" s="214"/>
    </row>
    <row r="9" spans="2:14" ht="18.5">
      <c r="B9" s="110" t="s">
        <v>367</v>
      </c>
      <c r="C9" s="110"/>
      <c r="D9" s="110"/>
      <c r="E9" s="110"/>
      <c r="F9" s="110"/>
      <c r="G9" s="110"/>
      <c r="H9" s="110"/>
      <c r="I9" s="110"/>
      <c r="J9" s="110"/>
      <c r="K9" s="110"/>
      <c r="L9" s="110"/>
      <c r="M9" s="110"/>
      <c r="N9" s="250"/>
    </row>
    <row r="10" spans="2:14" ht="20.149999999999999" customHeight="1" thickBot="1">
      <c r="B10" s="288" t="s">
        <v>368</v>
      </c>
      <c r="C10" s="288"/>
      <c r="D10" s="288"/>
      <c r="E10" s="288"/>
      <c r="F10" s="288"/>
      <c r="G10" s="246"/>
      <c r="H10" s="246"/>
      <c r="I10" s="246"/>
      <c r="J10" s="246"/>
      <c r="K10" s="246"/>
      <c r="L10" s="246"/>
      <c r="M10" s="246"/>
      <c r="N10" s="246"/>
    </row>
    <row r="11" spans="2:14" ht="15" customHeight="1" thickTop="1">
      <c r="B11" s="59" t="s">
        <v>369</v>
      </c>
      <c r="C11" s="1215" t="s">
        <v>206</v>
      </c>
      <c r="D11" s="1215"/>
      <c r="E11" s="1215"/>
      <c r="F11" s="1215"/>
      <c r="G11" s="1215" t="s">
        <v>204</v>
      </c>
      <c r="H11" s="1215"/>
      <c r="I11" s="1215"/>
      <c r="J11" s="1215"/>
      <c r="K11" s="1215" t="s">
        <v>370</v>
      </c>
      <c r="L11" s="1215"/>
      <c r="M11" s="246"/>
      <c r="N11" s="246"/>
    </row>
    <row r="12" spans="2:14" ht="14.5">
      <c r="B12" s="49" t="s">
        <v>371</v>
      </c>
      <c r="C12" s="63" t="s">
        <v>372</v>
      </c>
      <c r="D12" s="63" t="s">
        <v>373</v>
      </c>
      <c r="E12" s="63" t="s">
        <v>374</v>
      </c>
      <c r="F12" s="63" t="s">
        <v>375</v>
      </c>
      <c r="G12" s="63" t="s">
        <v>372</v>
      </c>
      <c r="H12" s="63" t="s">
        <v>373</v>
      </c>
      <c r="I12" s="63" t="s">
        <v>374</v>
      </c>
      <c r="J12" s="63" t="s">
        <v>375</v>
      </c>
      <c r="K12" s="63" t="s">
        <v>206</v>
      </c>
      <c r="L12" s="63" t="s">
        <v>204</v>
      </c>
      <c r="M12" s="63" t="s">
        <v>184</v>
      </c>
      <c r="N12" s="246"/>
    </row>
    <row r="13" spans="2:14" ht="14.5">
      <c r="B13" s="1216" t="s">
        <v>376</v>
      </c>
      <c r="C13" s="445">
        <v>5</v>
      </c>
      <c r="D13" s="445">
        <v>1</v>
      </c>
      <c r="E13" s="445">
        <v>4</v>
      </c>
      <c r="F13" s="445">
        <v>19</v>
      </c>
      <c r="G13" s="445">
        <v>3</v>
      </c>
      <c r="H13" s="445">
        <v>1</v>
      </c>
      <c r="I13" s="445">
        <v>1</v>
      </c>
      <c r="J13" s="445">
        <v>2</v>
      </c>
      <c r="K13" s="445">
        <v>1</v>
      </c>
      <c r="L13" s="445">
        <v>0</v>
      </c>
      <c r="M13" s="446">
        <v>37</v>
      </c>
      <c r="N13" s="246"/>
    </row>
    <row r="14" spans="2:14" ht="14.5">
      <c r="B14" s="1217"/>
      <c r="C14" s="447">
        <v>0.1351</v>
      </c>
      <c r="D14" s="447">
        <v>2.7E-2</v>
      </c>
      <c r="E14" s="447">
        <v>0.1081</v>
      </c>
      <c r="F14" s="447">
        <v>0.51349999999999996</v>
      </c>
      <c r="G14" s="447">
        <v>8.1100000000000005E-2</v>
      </c>
      <c r="H14" s="447">
        <v>2.7E-2</v>
      </c>
      <c r="I14" s="447">
        <v>2.7E-2</v>
      </c>
      <c r="J14" s="447">
        <v>5.4100000000000002E-2</v>
      </c>
      <c r="K14" s="447">
        <v>2.7E-2</v>
      </c>
      <c r="L14" s="447">
        <v>0</v>
      </c>
      <c r="M14" s="448">
        <v>1</v>
      </c>
      <c r="N14" s="246"/>
    </row>
    <row r="15" spans="2:14" ht="14.5">
      <c r="B15" s="1216" t="s">
        <v>377</v>
      </c>
      <c r="C15" s="445">
        <v>42</v>
      </c>
      <c r="D15" s="445">
        <v>13</v>
      </c>
      <c r="E15" s="445">
        <v>22</v>
      </c>
      <c r="F15" s="445">
        <v>115</v>
      </c>
      <c r="G15" s="445">
        <v>40</v>
      </c>
      <c r="H15" s="445">
        <v>13</v>
      </c>
      <c r="I15" s="445">
        <v>26</v>
      </c>
      <c r="J15" s="445">
        <v>72</v>
      </c>
      <c r="K15" s="445">
        <v>1</v>
      </c>
      <c r="L15" s="445">
        <v>5</v>
      </c>
      <c r="M15" s="446">
        <v>349</v>
      </c>
      <c r="N15" s="246"/>
    </row>
    <row r="16" spans="2:14" ht="14.5">
      <c r="B16" s="1217"/>
      <c r="C16" s="441">
        <v>0.1203</v>
      </c>
      <c r="D16" s="441">
        <v>3.7199999999999997E-2</v>
      </c>
      <c r="E16" s="441">
        <v>6.3E-2</v>
      </c>
      <c r="F16" s="441">
        <v>0.32950000000000002</v>
      </c>
      <c r="G16" s="441">
        <v>0.11459999999999999</v>
      </c>
      <c r="H16" s="447">
        <v>3.7199999999999997E-2</v>
      </c>
      <c r="I16" s="447">
        <v>7.4499999999999997E-2</v>
      </c>
      <c r="J16" s="447">
        <v>0.20630000000000001</v>
      </c>
      <c r="K16" s="447">
        <v>2.8999999999999998E-3</v>
      </c>
      <c r="L16" s="447">
        <v>1.43E-2</v>
      </c>
      <c r="M16" s="448">
        <v>1</v>
      </c>
      <c r="N16" s="246"/>
    </row>
    <row r="17" spans="2:15" ht="14.5">
      <c r="B17" s="1216" t="s">
        <v>378</v>
      </c>
      <c r="C17" s="445">
        <v>386</v>
      </c>
      <c r="D17" s="445">
        <v>92</v>
      </c>
      <c r="E17" s="445">
        <v>216</v>
      </c>
      <c r="F17" s="445">
        <v>400</v>
      </c>
      <c r="G17" s="445">
        <v>326</v>
      </c>
      <c r="H17" s="445">
        <v>97</v>
      </c>
      <c r="I17" s="445">
        <v>173</v>
      </c>
      <c r="J17" s="445">
        <v>382</v>
      </c>
      <c r="K17" s="445">
        <v>22</v>
      </c>
      <c r="L17" s="445">
        <v>15</v>
      </c>
      <c r="M17" s="446">
        <v>2109</v>
      </c>
      <c r="N17" s="246"/>
    </row>
    <row r="18" spans="2:15" ht="14.5">
      <c r="B18" s="1217"/>
      <c r="C18" s="447">
        <v>0.183</v>
      </c>
      <c r="D18" s="447">
        <v>4.36E-2</v>
      </c>
      <c r="E18" s="447">
        <v>0.1024</v>
      </c>
      <c r="F18" s="447">
        <v>0.18970000000000001</v>
      </c>
      <c r="G18" s="447">
        <v>0.15459999999999999</v>
      </c>
      <c r="H18" s="447">
        <v>4.5999999999999999E-2</v>
      </c>
      <c r="I18" s="447">
        <v>8.2000000000000003E-2</v>
      </c>
      <c r="J18" s="447">
        <v>0.18110000000000001</v>
      </c>
      <c r="K18" s="447">
        <v>1.04E-2</v>
      </c>
      <c r="L18" s="447">
        <v>7.1000000000000004E-3</v>
      </c>
      <c r="M18" s="448">
        <v>1</v>
      </c>
      <c r="N18" s="246"/>
    </row>
    <row r="19" spans="2:15" ht="14.5">
      <c r="B19" s="1216" t="s">
        <v>379</v>
      </c>
      <c r="C19" s="445">
        <v>361</v>
      </c>
      <c r="D19" s="445">
        <v>93</v>
      </c>
      <c r="E19" s="445">
        <v>136</v>
      </c>
      <c r="F19" s="445">
        <v>139</v>
      </c>
      <c r="G19" s="445">
        <v>424</v>
      </c>
      <c r="H19" s="445">
        <v>166</v>
      </c>
      <c r="I19" s="445">
        <v>166</v>
      </c>
      <c r="J19" s="445">
        <v>198</v>
      </c>
      <c r="K19" s="445">
        <v>10</v>
      </c>
      <c r="L19" s="445">
        <v>12</v>
      </c>
      <c r="M19" s="446">
        <v>1705</v>
      </c>
      <c r="N19" s="246"/>
    </row>
    <row r="20" spans="2:15" ht="14.5">
      <c r="B20" s="1217"/>
      <c r="C20" s="447">
        <v>0.2117</v>
      </c>
      <c r="D20" s="447">
        <v>5.45E-2</v>
      </c>
      <c r="E20" s="447">
        <v>7.9799999999999996E-2</v>
      </c>
      <c r="F20" s="447">
        <v>8.1500000000000003E-2</v>
      </c>
      <c r="G20" s="447">
        <v>0.2487</v>
      </c>
      <c r="H20" s="447">
        <v>9.74E-2</v>
      </c>
      <c r="I20" s="447">
        <v>9.74E-2</v>
      </c>
      <c r="J20" s="447">
        <v>0.11609999999999999</v>
      </c>
      <c r="K20" s="447">
        <v>5.8999999999999999E-3</v>
      </c>
      <c r="L20" s="447">
        <v>7.0000000000000001E-3</v>
      </c>
      <c r="M20" s="448">
        <v>1</v>
      </c>
      <c r="N20" s="246"/>
    </row>
    <row r="21" spans="2:15" ht="14.5">
      <c r="B21" s="1216" t="s">
        <v>380</v>
      </c>
      <c r="C21" s="445">
        <v>1944</v>
      </c>
      <c r="D21" s="445">
        <v>490</v>
      </c>
      <c r="E21" s="445">
        <v>475</v>
      </c>
      <c r="F21" s="445">
        <v>438</v>
      </c>
      <c r="G21" s="445">
        <v>2704</v>
      </c>
      <c r="H21" s="445">
        <v>836</v>
      </c>
      <c r="I21" s="445">
        <v>693</v>
      </c>
      <c r="J21" s="445">
        <v>686</v>
      </c>
      <c r="K21" s="445">
        <v>37</v>
      </c>
      <c r="L21" s="445">
        <v>24</v>
      </c>
      <c r="M21" s="446">
        <v>8327</v>
      </c>
      <c r="N21" s="246"/>
    </row>
    <row r="22" spans="2:15" ht="14.5">
      <c r="B22" s="1217"/>
      <c r="C22" s="447">
        <v>0.23350000000000001</v>
      </c>
      <c r="D22" s="447">
        <v>5.8799999999999998E-2</v>
      </c>
      <c r="E22" s="447">
        <v>5.7000000000000002E-2</v>
      </c>
      <c r="F22" s="447">
        <v>5.2600000000000001E-2</v>
      </c>
      <c r="G22" s="447">
        <v>0.32469999999999999</v>
      </c>
      <c r="H22" s="447">
        <v>0.1004</v>
      </c>
      <c r="I22" s="447">
        <v>8.3199999999999996E-2</v>
      </c>
      <c r="J22" s="447">
        <v>8.2400000000000001E-2</v>
      </c>
      <c r="K22" s="447">
        <v>4.4000000000000003E-3</v>
      </c>
      <c r="L22" s="447">
        <v>2.8999999999999998E-3</v>
      </c>
      <c r="M22" s="448">
        <v>1</v>
      </c>
      <c r="N22" s="246"/>
    </row>
    <row r="23" spans="2:15" ht="15" thickBot="1">
      <c r="B23" s="1219" t="s">
        <v>381</v>
      </c>
      <c r="C23" s="445">
        <v>2738</v>
      </c>
      <c r="D23" s="445">
        <v>690</v>
      </c>
      <c r="E23" s="445">
        <v>853</v>
      </c>
      <c r="F23" s="445">
        <v>1111</v>
      </c>
      <c r="G23" s="445">
        <v>3497</v>
      </c>
      <c r="H23" s="445">
        <v>1114</v>
      </c>
      <c r="I23" s="445">
        <v>1059</v>
      </c>
      <c r="J23" s="445">
        <v>1340</v>
      </c>
      <c r="K23" s="445">
        <v>71</v>
      </c>
      <c r="L23" s="445">
        <v>56</v>
      </c>
      <c r="M23" s="446">
        <v>12529</v>
      </c>
      <c r="N23" s="246"/>
    </row>
    <row r="24" spans="2:15" ht="15.5" thickTop="1" thickBot="1">
      <c r="B24" s="1220"/>
      <c r="C24" s="449">
        <v>0.2185</v>
      </c>
      <c r="D24" s="449">
        <v>5.5100000000000003E-2</v>
      </c>
      <c r="E24" s="449">
        <v>6.8099999999999994E-2</v>
      </c>
      <c r="F24" s="449">
        <v>8.8700000000000001E-2</v>
      </c>
      <c r="G24" s="449">
        <v>0.27910000000000001</v>
      </c>
      <c r="H24" s="449">
        <v>8.8900000000000007E-2</v>
      </c>
      <c r="I24" s="449">
        <v>8.4500000000000006E-2</v>
      </c>
      <c r="J24" s="449">
        <v>0.107</v>
      </c>
      <c r="K24" s="449">
        <v>5.7000000000000002E-3</v>
      </c>
      <c r="L24" s="449">
        <v>4.4999999999999997E-3</v>
      </c>
      <c r="M24" s="448">
        <v>1</v>
      </c>
      <c r="N24" s="246"/>
    </row>
    <row r="25" spans="2:15" ht="13" customHeight="1">
      <c r="B25" s="246"/>
      <c r="C25" s="246"/>
      <c r="D25" s="246"/>
      <c r="E25" s="246"/>
      <c r="F25" s="246"/>
      <c r="G25" s="246"/>
      <c r="H25" s="246"/>
      <c r="I25" s="246"/>
      <c r="J25" s="246"/>
      <c r="K25" s="246"/>
      <c r="L25" s="246"/>
      <c r="M25" s="246"/>
      <c r="N25" s="246"/>
    </row>
    <row r="26" spans="2:15" ht="12.65" customHeight="1" thickBot="1">
      <c r="B26" s="246"/>
      <c r="C26" s="246"/>
      <c r="D26" s="246"/>
      <c r="E26" s="246"/>
      <c r="F26" s="246"/>
      <c r="G26" s="246"/>
      <c r="H26" s="246"/>
      <c r="I26" s="246"/>
      <c r="J26" s="246"/>
      <c r="K26" s="246"/>
      <c r="L26" s="246"/>
      <c r="M26" s="250"/>
      <c r="N26" s="246"/>
    </row>
    <row r="27" spans="2:15" ht="13" customHeight="1">
      <c r="B27" s="59" t="s">
        <v>382</v>
      </c>
      <c r="C27" s="1215" t="s">
        <v>206</v>
      </c>
      <c r="D27" s="1215"/>
      <c r="E27" s="1215"/>
      <c r="F27" s="1215"/>
      <c r="G27" s="1215" t="s">
        <v>204</v>
      </c>
      <c r="H27" s="1215"/>
      <c r="I27" s="1215"/>
      <c r="J27" s="1215"/>
      <c r="K27" s="1215" t="s">
        <v>383</v>
      </c>
      <c r="L27" s="1215"/>
      <c r="M27" s="1222"/>
      <c r="N27" s="1222"/>
    </row>
    <row r="28" spans="2:15" ht="22" customHeight="1">
      <c r="B28" s="49" t="s">
        <v>384</v>
      </c>
      <c r="C28" s="63" t="s">
        <v>372</v>
      </c>
      <c r="D28" s="63" t="s">
        <v>373</v>
      </c>
      <c r="E28" s="63" t="s">
        <v>374</v>
      </c>
      <c r="F28" s="63" t="s">
        <v>375</v>
      </c>
      <c r="G28" s="63" t="s">
        <v>372</v>
      </c>
      <c r="H28" s="63" t="s">
        <v>373</v>
      </c>
      <c r="I28" s="63" t="s">
        <v>374</v>
      </c>
      <c r="J28" s="63" t="s">
        <v>375</v>
      </c>
      <c r="K28" s="63" t="s">
        <v>206</v>
      </c>
      <c r="L28" s="63" t="s">
        <v>204</v>
      </c>
      <c r="M28" s="63" t="s">
        <v>184</v>
      </c>
      <c r="N28" s="1228"/>
      <c r="O28" s="1228"/>
    </row>
    <row r="29" spans="2:15" ht="14.5">
      <c r="B29" s="1216" t="s">
        <v>376</v>
      </c>
      <c r="C29" s="445">
        <v>2</v>
      </c>
      <c r="D29" s="445">
        <v>2</v>
      </c>
      <c r="E29" s="445">
        <v>4</v>
      </c>
      <c r="F29" s="445">
        <v>14</v>
      </c>
      <c r="G29" s="445">
        <v>3</v>
      </c>
      <c r="H29" s="445">
        <v>1</v>
      </c>
      <c r="I29" s="445">
        <v>0</v>
      </c>
      <c r="J29" s="445">
        <v>2</v>
      </c>
      <c r="K29" s="445">
        <v>1</v>
      </c>
      <c r="L29" s="445">
        <v>0</v>
      </c>
      <c r="M29" s="446">
        <v>29</v>
      </c>
      <c r="N29" s="246"/>
    </row>
    <row r="30" spans="2:15" ht="14.5">
      <c r="B30" s="1217"/>
      <c r="C30" s="447">
        <v>6.9000000000000006E-2</v>
      </c>
      <c r="D30" s="447">
        <v>6.9000000000000006E-2</v>
      </c>
      <c r="E30" s="447">
        <v>0.13789999999999999</v>
      </c>
      <c r="F30" s="447">
        <v>0.48280000000000001</v>
      </c>
      <c r="G30" s="447">
        <v>0.10340000000000001</v>
      </c>
      <c r="H30" s="447">
        <v>3.4500000000000003E-2</v>
      </c>
      <c r="I30" s="447">
        <v>0</v>
      </c>
      <c r="J30" s="447">
        <v>6.9000000000000006E-2</v>
      </c>
      <c r="K30" s="447">
        <v>3.4500000000000003E-2</v>
      </c>
      <c r="L30" s="447">
        <v>0</v>
      </c>
      <c r="M30" s="448">
        <v>1</v>
      </c>
      <c r="N30" s="246"/>
    </row>
    <row r="31" spans="2:15" ht="14.5">
      <c r="B31" s="1216" t="s">
        <v>377</v>
      </c>
      <c r="C31" s="450">
        <v>26</v>
      </c>
      <c r="D31" s="450">
        <v>14</v>
      </c>
      <c r="E31" s="450">
        <v>32</v>
      </c>
      <c r="F31" s="450">
        <v>116</v>
      </c>
      <c r="G31" s="450">
        <v>34</v>
      </c>
      <c r="H31" s="450">
        <v>5</v>
      </c>
      <c r="I31" s="450">
        <v>41</v>
      </c>
      <c r="J31" s="450">
        <v>76</v>
      </c>
      <c r="K31" s="450">
        <v>2</v>
      </c>
      <c r="L31" s="450">
        <v>8</v>
      </c>
      <c r="M31" s="446">
        <v>354</v>
      </c>
      <c r="N31" s="246"/>
    </row>
    <row r="32" spans="2:15" ht="14.5">
      <c r="B32" s="1217"/>
      <c r="C32" s="447">
        <v>7.3400000000000007E-2</v>
      </c>
      <c r="D32" s="447">
        <v>3.95E-2</v>
      </c>
      <c r="E32" s="447">
        <v>9.0399999999999994E-2</v>
      </c>
      <c r="F32" s="447">
        <v>0.32769999999999999</v>
      </c>
      <c r="G32" s="447">
        <v>9.6000000000000002E-2</v>
      </c>
      <c r="H32" s="447">
        <v>1.41E-2</v>
      </c>
      <c r="I32" s="447">
        <v>0.1158</v>
      </c>
      <c r="J32" s="447">
        <v>0.2147</v>
      </c>
      <c r="K32" s="447">
        <v>5.5999999999999999E-3</v>
      </c>
      <c r="L32" s="447">
        <v>2.2599999999999999E-2</v>
      </c>
      <c r="M32" s="448">
        <v>1</v>
      </c>
      <c r="N32" s="246"/>
    </row>
    <row r="33" spans="2:14" ht="14.5">
      <c r="B33" s="1216" t="s">
        <v>378</v>
      </c>
      <c r="C33" s="450">
        <v>336</v>
      </c>
      <c r="D33" s="450">
        <v>89</v>
      </c>
      <c r="E33" s="450">
        <v>231</v>
      </c>
      <c r="F33" s="450">
        <v>456</v>
      </c>
      <c r="G33" s="450">
        <v>315</v>
      </c>
      <c r="H33" s="450">
        <v>109</v>
      </c>
      <c r="I33" s="450">
        <v>225</v>
      </c>
      <c r="J33" s="450">
        <v>433</v>
      </c>
      <c r="K33" s="450">
        <v>42</v>
      </c>
      <c r="L33" s="450">
        <v>29</v>
      </c>
      <c r="M33" s="446">
        <v>2265</v>
      </c>
      <c r="N33" s="246"/>
    </row>
    <row r="34" spans="2:14" ht="14.5">
      <c r="B34" s="1217"/>
      <c r="C34" s="447">
        <v>0.14829999999999999</v>
      </c>
      <c r="D34" s="447">
        <v>3.9300000000000002E-2</v>
      </c>
      <c r="E34" s="447">
        <v>0.10199999999999999</v>
      </c>
      <c r="F34" s="447">
        <v>0.20130000000000001</v>
      </c>
      <c r="G34" s="447">
        <v>0.1391</v>
      </c>
      <c r="H34" s="447">
        <v>4.8099999999999997E-2</v>
      </c>
      <c r="I34" s="447">
        <v>9.9299999999999999E-2</v>
      </c>
      <c r="J34" s="447">
        <v>0.19120000000000001</v>
      </c>
      <c r="K34" s="447">
        <v>1.8499999999999999E-2</v>
      </c>
      <c r="L34" s="447">
        <v>1.2800000000000001E-2</v>
      </c>
      <c r="M34" s="448">
        <v>1</v>
      </c>
      <c r="N34" s="246"/>
    </row>
    <row r="35" spans="2:14" ht="14.5">
      <c r="B35" s="1216" t="s">
        <v>379</v>
      </c>
      <c r="C35" s="450">
        <v>401</v>
      </c>
      <c r="D35" s="450">
        <v>91</v>
      </c>
      <c r="E35" s="450">
        <v>183</v>
      </c>
      <c r="F35" s="450">
        <v>140</v>
      </c>
      <c r="G35" s="450">
        <v>562</v>
      </c>
      <c r="H35" s="450">
        <v>174</v>
      </c>
      <c r="I35" s="450">
        <v>212</v>
      </c>
      <c r="J35" s="450">
        <v>222</v>
      </c>
      <c r="K35" s="450">
        <v>17</v>
      </c>
      <c r="L35" s="450">
        <v>18</v>
      </c>
      <c r="M35" s="446">
        <v>2020</v>
      </c>
      <c r="N35" s="246"/>
    </row>
    <row r="36" spans="2:14" ht="14.5">
      <c r="B36" s="1217"/>
      <c r="C36" s="447">
        <v>0.19850000000000001</v>
      </c>
      <c r="D36" s="447">
        <v>4.4999999999999998E-2</v>
      </c>
      <c r="E36" s="447">
        <v>9.06E-2</v>
      </c>
      <c r="F36" s="447">
        <v>6.93E-2</v>
      </c>
      <c r="G36" s="447">
        <v>0.2782</v>
      </c>
      <c r="H36" s="447">
        <v>8.6099999999999996E-2</v>
      </c>
      <c r="I36" s="447">
        <v>0.105</v>
      </c>
      <c r="J36" s="447">
        <v>0.1099</v>
      </c>
      <c r="K36" s="447">
        <v>8.3999999999999995E-3</v>
      </c>
      <c r="L36" s="447">
        <v>8.8999999999999999E-3</v>
      </c>
      <c r="M36" s="448">
        <v>1</v>
      </c>
      <c r="N36" s="246"/>
    </row>
    <row r="37" spans="2:14">
      <c r="B37" s="1216" t="s">
        <v>380</v>
      </c>
      <c r="C37" s="450">
        <v>1516</v>
      </c>
      <c r="D37" s="450">
        <v>382</v>
      </c>
      <c r="E37" s="450">
        <v>428</v>
      </c>
      <c r="F37" s="450">
        <v>393</v>
      </c>
      <c r="G37" s="450">
        <v>2810</v>
      </c>
      <c r="H37" s="450">
        <v>755</v>
      </c>
      <c r="I37" s="450">
        <v>663</v>
      </c>
      <c r="J37" s="450">
        <v>487</v>
      </c>
      <c r="K37" s="450">
        <v>31</v>
      </c>
      <c r="L37" s="450">
        <v>39</v>
      </c>
      <c r="M37" s="446">
        <v>7504</v>
      </c>
    </row>
    <row r="38" spans="2:14">
      <c r="B38" s="1217"/>
      <c r="C38" s="447">
        <v>0.20200000000000001</v>
      </c>
      <c r="D38" s="447">
        <v>5.0900000000000001E-2</v>
      </c>
      <c r="E38" s="447">
        <v>5.7000000000000002E-2</v>
      </c>
      <c r="F38" s="447">
        <v>5.2400000000000002E-2</v>
      </c>
      <c r="G38" s="447">
        <v>0.3745</v>
      </c>
      <c r="H38" s="447">
        <v>0.10059999999999999</v>
      </c>
      <c r="I38" s="447">
        <v>8.8400000000000006E-2</v>
      </c>
      <c r="J38" s="447">
        <v>6.4899999999999999E-2</v>
      </c>
      <c r="K38" s="447">
        <v>4.1000000000000003E-3</v>
      </c>
      <c r="L38" s="447">
        <v>5.1999999999999998E-3</v>
      </c>
      <c r="M38" s="448">
        <v>1</v>
      </c>
    </row>
    <row r="39" spans="2:14" ht="13" thickBot="1">
      <c r="B39" s="1219" t="s">
        <v>381</v>
      </c>
      <c r="C39" s="450">
        <v>2127</v>
      </c>
      <c r="D39" s="450">
        <v>556</v>
      </c>
      <c r="E39" s="450">
        <v>863</v>
      </c>
      <c r="F39" s="450">
        <v>1106</v>
      </c>
      <c r="G39" s="450">
        <v>3469</v>
      </c>
      <c r="H39" s="450">
        <v>1019</v>
      </c>
      <c r="I39" s="450">
        <v>1128</v>
      </c>
      <c r="J39" s="450">
        <v>1215</v>
      </c>
      <c r="K39" s="450">
        <v>92</v>
      </c>
      <c r="L39" s="450">
        <v>92</v>
      </c>
      <c r="M39" s="446">
        <v>11667</v>
      </c>
    </row>
    <row r="40" spans="2:14" ht="13.5" thickTop="1" thickBot="1">
      <c r="B40" s="1220"/>
      <c r="C40" s="449">
        <v>0.18229999999999999</v>
      </c>
      <c r="D40" s="449">
        <v>4.7699999999999999E-2</v>
      </c>
      <c r="E40" s="449">
        <v>7.3999999999999996E-2</v>
      </c>
      <c r="F40" s="449">
        <v>9.4799999999999995E-2</v>
      </c>
      <c r="G40" s="449">
        <v>0.29730000000000001</v>
      </c>
      <c r="H40" s="449">
        <v>8.7300000000000003E-2</v>
      </c>
      <c r="I40" s="449">
        <v>9.6699999999999994E-2</v>
      </c>
      <c r="J40" s="449">
        <v>0.1041</v>
      </c>
      <c r="K40" s="449">
        <v>7.9000000000000008E-3</v>
      </c>
      <c r="L40" s="449">
        <v>7.9000000000000008E-3</v>
      </c>
      <c r="M40" s="448">
        <v>1</v>
      </c>
    </row>
    <row r="41" spans="2:14" ht="13" customHeight="1">
      <c r="B41" s="246"/>
      <c r="C41" s="246"/>
      <c r="D41" s="246"/>
      <c r="E41" s="246"/>
      <c r="F41" s="246"/>
      <c r="G41" s="246"/>
      <c r="H41" s="246"/>
      <c r="I41" s="246"/>
      <c r="J41" s="246"/>
      <c r="K41" s="246"/>
      <c r="L41" s="246"/>
      <c r="M41" s="246"/>
    </row>
    <row r="42" spans="2:14" ht="12.65" customHeight="1" thickBot="1">
      <c r="B42" s="246"/>
      <c r="C42" s="246"/>
      <c r="D42" s="246"/>
      <c r="E42" s="246"/>
      <c r="F42" s="246"/>
      <c r="G42" s="246"/>
      <c r="H42" s="246"/>
      <c r="I42" s="246"/>
      <c r="J42" s="246"/>
      <c r="K42" s="246"/>
      <c r="L42" s="246"/>
      <c r="M42" s="246"/>
    </row>
    <row r="43" spans="2:14" ht="15" customHeight="1" thickTop="1">
      <c r="B43" s="59" t="s">
        <v>385</v>
      </c>
      <c r="C43" s="1215" t="s">
        <v>206</v>
      </c>
      <c r="D43" s="1215"/>
      <c r="E43" s="1215"/>
      <c r="F43" s="1215"/>
      <c r="G43" s="1215" t="s">
        <v>204</v>
      </c>
      <c r="H43" s="1215"/>
      <c r="I43" s="1215"/>
      <c r="J43" s="1215"/>
      <c r="K43" s="1215" t="s">
        <v>383</v>
      </c>
      <c r="L43" s="1215"/>
      <c r="M43" s="1228"/>
      <c r="N43" s="1228"/>
    </row>
    <row r="44" spans="2:14" ht="14.5" customHeight="1">
      <c r="B44" s="49"/>
      <c r="C44" s="63" t="s">
        <v>372</v>
      </c>
      <c r="D44" s="63" t="s">
        <v>373</v>
      </c>
      <c r="E44" s="63" t="s">
        <v>374</v>
      </c>
      <c r="F44" s="63" t="s">
        <v>375</v>
      </c>
      <c r="G44" s="63" t="s">
        <v>372</v>
      </c>
      <c r="H44" s="63" t="s">
        <v>373</v>
      </c>
      <c r="I44" s="63" t="s">
        <v>374</v>
      </c>
      <c r="J44" s="63" t="s">
        <v>375</v>
      </c>
      <c r="K44" s="63" t="s">
        <v>206</v>
      </c>
      <c r="L44" s="63" t="s">
        <v>204</v>
      </c>
      <c r="M44" s="1228"/>
      <c r="N44" s="1228"/>
    </row>
    <row r="45" spans="2:14" ht="14.5">
      <c r="B45" s="251" t="s">
        <v>376</v>
      </c>
      <c r="C45" s="451">
        <v>-6.6100000000000006E-2</v>
      </c>
      <c r="D45" s="451">
        <v>4.2000000000000003E-2</v>
      </c>
      <c r="E45" s="451">
        <v>2.98E-2</v>
      </c>
      <c r="F45" s="451">
        <v>-3.0700000000000002E-2</v>
      </c>
      <c r="G45" s="451">
        <v>2.23E-2</v>
      </c>
      <c r="H45" s="451">
        <v>7.4999999999999997E-3</v>
      </c>
      <c r="I45" s="451">
        <v>-2.7E-2</v>
      </c>
      <c r="J45" s="451">
        <v>1.49E-2</v>
      </c>
      <c r="K45" s="451">
        <v>7.4999999999999997E-3</v>
      </c>
      <c r="L45" s="447">
        <v>0</v>
      </c>
      <c r="M45" s="246"/>
    </row>
    <row r="46" spans="2:14" ht="14.5">
      <c r="B46" s="251" t="s">
        <v>377</v>
      </c>
      <c r="C46" s="451">
        <v>-4.6899999999999997E-2</v>
      </c>
      <c r="D46" s="451">
        <v>2.3E-3</v>
      </c>
      <c r="E46" s="451">
        <v>2.7400000000000001E-2</v>
      </c>
      <c r="F46" s="451">
        <v>-1.8E-3</v>
      </c>
      <c r="G46" s="451">
        <v>-1.8599999999999998E-2</v>
      </c>
      <c r="H46" s="451">
        <v>-2.3099999999999999E-2</v>
      </c>
      <c r="I46" s="451">
        <v>4.1300000000000003E-2</v>
      </c>
      <c r="J46" s="451">
        <v>8.3999999999999995E-3</v>
      </c>
      <c r="K46" s="451">
        <v>2.7000000000000001E-3</v>
      </c>
      <c r="L46" s="447">
        <v>8.3000000000000001E-3</v>
      </c>
      <c r="M46" s="246"/>
    </row>
    <row r="47" spans="2:14" ht="14.5">
      <c r="B47" s="251" t="s">
        <v>378</v>
      </c>
      <c r="C47" s="451">
        <v>-3.4700000000000002E-2</v>
      </c>
      <c r="D47" s="451">
        <v>-4.3E-3</v>
      </c>
      <c r="E47" s="451">
        <v>-4.0000000000000002E-4</v>
      </c>
      <c r="F47" s="451">
        <v>1.1599999999999999E-2</v>
      </c>
      <c r="G47" s="451">
        <v>-1.55E-2</v>
      </c>
      <c r="H47" s="451">
        <v>2.0999999999999999E-3</v>
      </c>
      <c r="I47" s="451">
        <v>1.7299999999999999E-2</v>
      </c>
      <c r="J47" s="451">
        <v>1.01E-2</v>
      </c>
      <c r="K47" s="451">
        <v>8.0999999999999996E-3</v>
      </c>
      <c r="L47" s="447">
        <v>5.7000000000000002E-3</v>
      </c>
      <c r="M47" s="246"/>
    </row>
    <row r="48" spans="2:14" ht="14.5">
      <c r="B48" s="251" t="s">
        <v>386</v>
      </c>
      <c r="C48" s="451">
        <v>-1.32E-2</v>
      </c>
      <c r="D48" s="451">
        <v>-9.4999999999999998E-3</v>
      </c>
      <c r="E48" s="451">
        <v>1.0800000000000001E-2</v>
      </c>
      <c r="F48" s="451">
        <v>-1.2200000000000001E-2</v>
      </c>
      <c r="G48" s="451">
        <v>2.9499999999999998E-2</v>
      </c>
      <c r="H48" s="451">
        <v>-1.1299999999999999E-2</v>
      </c>
      <c r="I48" s="451">
        <v>7.6E-3</v>
      </c>
      <c r="J48" s="451">
        <v>-6.1999999999999998E-3</v>
      </c>
      <c r="K48" s="451">
        <v>2.5000000000000001E-3</v>
      </c>
      <c r="L48" s="447">
        <v>1.9E-3</v>
      </c>
      <c r="M48" s="246"/>
    </row>
    <row r="49" spans="1:13" ht="14.5">
      <c r="B49" s="251" t="s">
        <v>380</v>
      </c>
      <c r="C49" s="451">
        <v>-3.15E-2</v>
      </c>
      <c r="D49" s="451">
        <v>-7.9000000000000008E-3</v>
      </c>
      <c r="E49" s="451">
        <v>0</v>
      </c>
      <c r="F49" s="451">
        <v>-2.0000000000000001E-4</v>
      </c>
      <c r="G49" s="451">
        <v>4.9799999999999997E-2</v>
      </c>
      <c r="H49" s="451">
        <v>2.0000000000000001E-4</v>
      </c>
      <c r="I49" s="451">
        <v>5.1999999999999998E-3</v>
      </c>
      <c r="J49" s="451">
        <v>-1.7500000000000002E-2</v>
      </c>
      <c r="K49" s="451">
        <v>-2.9999999999999997E-4</v>
      </c>
      <c r="L49" s="447">
        <v>2.3E-3</v>
      </c>
      <c r="M49" s="246"/>
    </row>
    <row r="50" spans="1:13" ht="15" thickBot="1">
      <c r="B50" s="311" t="s">
        <v>381</v>
      </c>
      <c r="C50" s="452">
        <v>-3.6200000000000003E-2</v>
      </c>
      <c r="D50" s="452">
        <v>-7.4000000000000003E-3</v>
      </c>
      <c r="E50" s="452">
        <v>5.8999999999999999E-3</v>
      </c>
      <c r="F50" s="452">
        <v>6.1000000000000004E-3</v>
      </c>
      <c r="G50" s="452">
        <v>1.8200000000000001E-2</v>
      </c>
      <c r="H50" s="452">
        <v>-1.6000000000000001E-3</v>
      </c>
      <c r="I50" s="452">
        <v>1.2200000000000001E-2</v>
      </c>
      <c r="J50" s="452">
        <v>-2.8999999999999998E-3</v>
      </c>
      <c r="K50" s="452">
        <v>2.2000000000000001E-3</v>
      </c>
      <c r="L50" s="452">
        <v>3.3999999999999998E-3</v>
      </c>
      <c r="M50" s="249"/>
    </row>
    <row r="52" spans="1:13" ht="18.649999999999999" customHeight="1">
      <c r="A52" s="145"/>
      <c r="B52" s="1221" t="s">
        <v>387</v>
      </c>
      <c r="C52" s="1221"/>
      <c r="D52" s="1221"/>
      <c r="E52" s="1221"/>
      <c r="F52" s="1221"/>
      <c r="G52" s="1221"/>
      <c r="H52" s="1221"/>
      <c r="I52" s="1221"/>
      <c r="J52" s="1221"/>
      <c r="K52" s="1221"/>
      <c r="L52" s="1221"/>
      <c r="M52" s="1221"/>
    </row>
    <row r="53" spans="1:13" ht="19" thickBot="1">
      <c r="B53" s="288" t="s">
        <v>388</v>
      </c>
      <c r="C53" s="288"/>
      <c r="D53" s="288"/>
      <c r="E53" s="288"/>
      <c r="F53" s="288"/>
      <c r="G53" s="288"/>
      <c r="H53" s="288"/>
      <c r="I53" s="288"/>
    </row>
    <row r="54" spans="1:13" ht="13" thickTop="1">
      <c r="B54" s="59"/>
      <c r="C54" s="1215" t="s">
        <v>389</v>
      </c>
      <c r="D54" s="1215"/>
      <c r="E54" s="1215"/>
      <c r="F54" s="1215" t="s">
        <v>390</v>
      </c>
      <c r="G54" s="1215"/>
      <c r="H54" s="1215"/>
      <c r="I54" s="102" t="s">
        <v>391</v>
      </c>
    </row>
    <row r="55" spans="1:13" ht="25">
      <c r="B55" s="82"/>
      <c r="C55" s="83" t="s">
        <v>392</v>
      </c>
      <c r="D55" s="83" t="s">
        <v>393</v>
      </c>
      <c r="E55" s="83" t="s">
        <v>394</v>
      </c>
      <c r="F55" s="83" t="s">
        <v>392</v>
      </c>
      <c r="G55" s="83" t="s">
        <v>393</v>
      </c>
      <c r="H55" s="83" t="s">
        <v>394</v>
      </c>
      <c r="I55" s="83" t="s">
        <v>392</v>
      </c>
      <c r="J55" s="1228"/>
      <c r="K55" s="1228"/>
    </row>
    <row r="56" spans="1:13">
      <c r="B56" s="51" t="s">
        <v>395</v>
      </c>
      <c r="C56" s="447">
        <v>0</v>
      </c>
      <c r="D56" s="453">
        <v>0</v>
      </c>
      <c r="E56" s="453">
        <v>37</v>
      </c>
      <c r="F56" s="447">
        <v>0</v>
      </c>
      <c r="G56" s="453">
        <v>0</v>
      </c>
      <c r="H56" s="453">
        <v>29</v>
      </c>
      <c r="I56" s="447">
        <v>0</v>
      </c>
      <c r="J56" s="1228"/>
      <c r="K56" s="1228"/>
    </row>
    <row r="57" spans="1:13">
      <c r="B57" s="51" t="s">
        <v>396</v>
      </c>
      <c r="C57" s="447">
        <v>8.6E-3</v>
      </c>
      <c r="D57" s="453">
        <v>3</v>
      </c>
      <c r="E57" s="453">
        <v>349</v>
      </c>
      <c r="F57" s="447">
        <v>8.5000000000000006E-3</v>
      </c>
      <c r="G57" s="453">
        <v>3</v>
      </c>
      <c r="H57" s="453">
        <v>354</v>
      </c>
      <c r="I57" s="447">
        <v>-1E-4</v>
      </c>
    </row>
    <row r="58" spans="1:13">
      <c r="B58" s="51" t="s">
        <v>397</v>
      </c>
      <c r="C58" s="447">
        <v>1.38E-2</v>
      </c>
      <c r="D58" s="453">
        <v>29</v>
      </c>
      <c r="E58" s="453">
        <v>2109</v>
      </c>
      <c r="F58" s="447">
        <v>8.3999999999999995E-3</v>
      </c>
      <c r="G58" s="453">
        <v>19</v>
      </c>
      <c r="H58" s="453">
        <v>2265</v>
      </c>
      <c r="I58" s="447">
        <v>-5.4000000000000003E-3</v>
      </c>
    </row>
    <row r="59" spans="1:13">
      <c r="B59" s="51" t="s">
        <v>398</v>
      </c>
      <c r="C59" s="447">
        <v>1.8200000000000001E-2</v>
      </c>
      <c r="D59" s="453">
        <v>31</v>
      </c>
      <c r="E59" s="453">
        <v>1705</v>
      </c>
      <c r="F59" s="447">
        <v>7.4000000000000003E-3</v>
      </c>
      <c r="G59" s="453">
        <v>15</v>
      </c>
      <c r="H59" s="453">
        <v>2020</v>
      </c>
      <c r="I59" s="447">
        <v>-1.0800000000000001E-2</v>
      </c>
    </row>
    <row r="60" spans="1:13">
      <c r="B60" s="51" t="s">
        <v>380</v>
      </c>
      <c r="C60" s="447">
        <v>2.3800000000000002E-2</v>
      </c>
      <c r="D60" s="453">
        <v>198</v>
      </c>
      <c r="E60" s="453">
        <v>8327</v>
      </c>
      <c r="F60" s="447">
        <v>0.01</v>
      </c>
      <c r="G60" s="453">
        <v>76</v>
      </c>
      <c r="H60" s="453">
        <v>7504</v>
      </c>
      <c r="I60" s="447">
        <v>-1.38E-2</v>
      </c>
    </row>
    <row r="61" spans="1:13" ht="13" thickBot="1">
      <c r="B61" s="306" t="s">
        <v>399</v>
      </c>
      <c r="C61" s="452">
        <v>2.0799999999999999E-2</v>
      </c>
      <c r="D61" s="454">
        <v>261</v>
      </c>
      <c r="E61" s="455">
        <v>12527</v>
      </c>
      <c r="F61" s="456">
        <v>9.5999999999999992E-3</v>
      </c>
      <c r="G61" s="455">
        <v>113</v>
      </c>
      <c r="H61" s="455">
        <f>SUM(H56:H60)</f>
        <v>12172</v>
      </c>
      <c r="I61" s="452">
        <v>-1.1599999999999999E-2</v>
      </c>
    </row>
    <row r="62" spans="1:13" ht="15.5">
      <c r="B62" s="164"/>
      <c r="C62" s="164"/>
      <c r="D62" s="164"/>
      <c r="E62" s="164"/>
      <c r="F62" s="164"/>
      <c r="G62" s="164"/>
      <c r="H62" s="164"/>
      <c r="I62" s="164"/>
      <c r="J62" s="164"/>
    </row>
    <row r="63" spans="1:13" ht="18.5">
      <c r="B63" s="288" t="s">
        <v>400</v>
      </c>
      <c r="C63" s="288"/>
      <c r="D63" s="288"/>
      <c r="E63" s="288"/>
      <c r="F63" s="288"/>
    </row>
    <row r="64" spans="1:13" ht="25">
      <c r="B64" s="49" t="s">
        <v>401</v>
      </c>
      <c r="C64" s="66" t="s">
        <v>204</v>
      </c>
      <c r="D64" s="66" t="s">
        <v>206</v>
      </c>
      <c r="E64" s="6"/>
    </row>
    <row r="65" spans="2:15">
      <c r="B65" s="51" t="s">
        <v>390</v>
      </c>
      <c r="C65" s="443">
        <v>0.59340000000000004</v>
      </c>
      <c r="D65" s="443">
        <v>0.40660000000000002</v>
      </c>
      <c r="E65" s="6"/>
    </row>
    <row r="66" spans="2:15" ht="13" thickBot="1">
      <c r="B66" s="232" t="s">
        <v>402</v>
      </c>
      <c r="C66" s="444">
        <v>0.46100000000000002</v>
      </c>
      <c r="D66" s="444">
        <v>0.53900000000000003</v>
      </c>
      <c r="E66" s="6"/>
    </row>
    <row r="67" spans="2:15" ht="13" thickBot="1">
      <c r="D67" s="6"/>
      <c r="E67" s="6"/>
    </row>
    <row r="68" spans="2:15" ht="13" thickTop="1">
      <c r="C68" s="1215" t="s">
        <v>204</v>
      </c>
      <c r="D68" s="1215"/>
      <c r="E68" s="1215"/>
      <c r="F68" s="1215"/>
      <c r="G68" s="1215"/>
      <c r="H68" s="1215"/>
      <c r="I68" s="1215" t="s">
        <v>206</v>
      </c>
      <c r="J68" s="1215"/>
      <c r="K68" s="1215"/>
      <c r="L68" s="1215"/>
      <c r="M68" s="1215"/>
      <c r="N68" s="1215"/>
    </row>
    <row r="69" spans="2:15" ht="25">
      <c r="B69" s="49" t="s">
        <v>403</v>
      </c>
      <c r="C69" s="66" t="s">
        <v>372</v>
      </c>
      <c r="D69" s="66" t="s">
        <v>373</v>
      </c>
      <c r="E69" s="66" t="s">
        <v>374</v>
      </c>
      <c r="F69" s="66" t="s">
        <v>375</v>
      </c>
      <c r="G69" s="66" t="s">
        <v>404</v>
      </c>
      <c r="H69" s="66" t="s">
        <v>184</v>
      </c>
      <c r="I69" s="66" t="s">
        <v>372</v>
      </c>
      <c r="J69" s="66" t="s">
        <v>373</v>
      </c>
      <c r="K69" s="66" t="s">
        <v>374</v>
      </c>
      <c r="L69" s="66" t="s">
        <v>375</v>
      </c>
      <c r="M69" s="66" t="s">
        <v>404</v>
      </c>
      <c r="N69" s="66" t="s">
        <v>184</v>
      </c>
    </row>
    <row r="70" spans="2:15">
      <c r="B70" s="51" t="s">
        <v>390</v>
      </c>
      <c r="C70" s="441">
        <v>0.30590000000000001</v>
      </c>
      <c r="D70" s="441">
        <v>8.5800000000000001E-2</v>
      </c>
      <c r="E70" s="441">
        <v>9.3700000000000006E-2</v>
      </c>
      <c r="F70" s="441">
        <v>0.1002</v>
      </c>
      <c r="G70" s="441">
        <v>7.7000000000000002E-3</v>
      </c>
      <c r="H70" s="441">
        <v>0.59340000000000004</v>
      </c>
      <c r="I70" s="441">
        <v>0.18740000000000001</v>
      </c>
      <c r="J70" s="441">
        <v>4.7500000000000001E-2</v>
      </c>
      <c r="K70" s="441">
        <v>7.2099999999999997E-2</v>
      </c>
      <c r="L70" s="441">
        <v>9.1899999999999996E-2</v>
      </c>
      <c r="M70" s="441">
        <v>7.6E-3</v>
      </c>
      <c r="N70" s="441">
        <v>0.40660000000000002</v>
      </c>
    </row>
    <row r="71" spans="2:15">
      <c r="B71" s="51" t="s">
        <v>402</v>
      </c>
      <c r="C71" s="441">
        <v>0.375</v>
      </c>
      <c r="D71" s="441">
        <v>4.2000000000000003E-2</v>
      </c>
      <c r="E71" s="441">
        <v>0.01</v>
      </c>
      <c r="F71" s="441">
        <v>3.4000000000000002E-2</v>
      </c>
      <c r="G71" s="441">
        <v>0</v>
      </c>
      <c r="H71" s="441">
        <v>0.46100000000000002</v>
      </c>
      <c r="I71" s="441">
        <v>0.435</v>
      </c>
      <c r="J71" s="441">
        <v>4.5999999999999999E-2</v>
      </c>
      <c r="K71" s="441">
        <v>1.7000000000000001E-2</v>
      </c>
      <c r="L71" s="441">
        <v>4.1000000000000002E-2</v>
      </c>
      <c r="M71" s="425">
        <v>0</v>
      </c>
      <c r="N71" s="441">
        <v>0.53900000000000003</v>
      </c>
    </row>
    <row r="72" spans="2:15" ht="13" thickBot="1">
      <c r="B72" s="305" t="s">
        <v>405</v>
      </c>
      <c r="C72" s="442">
        <v>6.9099999999999995E-2</v>
      </c>
      <c r="D72" s="442">
        <v>-4.3799999999999999E-2</v>
      </c>
      <c r="E72" s="442">
        <v>-8.3699999999999997E-2</v>
      </c>
      <c r="F72" s="442">
        <v>-6.6199999999999995E-2</v>
      </c>
      <c r="G72" s="442">
        <v>-7.7000000000000002E-3</v>
      </c>
      <c r="H72" s="442">
        <f>H71-H70</f>
        <v>-0.13240000000000002</v>
      </c>
      <c r="I72" s="442">
        <v>0.24759999999999999</v>
      </c>
      <c r="J72" s="442">
        <v>-1.5E-3</v>
      </c>
      <c r="K72" s="442">
        <v>-5.5100000000000003E-2</v>
      </c>
      <c r="L72" s="442">
        <v>-5.0900000000000001E-2</v>
      </c>
      <c r="M72" s="442">
        <v>-7.6E-3</v>
      </c>
      <c r="N72" s="442">
        <f>N71-N70</f>
        <v>0.13240000000000002</v>
      </c>
    </row>
    <row r="73" spans="2:15" ht="13" customHeight="1">
      <c r="B73" s="1225" t="s">
        <v>406</v>
      </c>
      <c r="C73" s="1225"/>
      <c r="D73" s="1225"/>
      <c r="E73" s="1225"/>
      <c r="F73" s="1225"/>
      <c r="G73" s="1225"/>
      <c r="H73" s="1225"/>
      <c r="I73" s="1225"/>
      <c r="J73" s="1225"/>
      <c r="K73" s="1225"/>
      <c r="L73" s="1225"/>
      <c r="M73" s="1225"/>
      <c r="N73" s="1225"/>
    </row>
    <row r="74" spans="2:15" ht="15.5">
      <c r="B74" s="164"/>
      <c r="C74" s="164"/>
      <c r="D74" s="164"/>
      <c r="E74" s="164"/>
      <c r="F74" s="164"/>
      <c r="G74" s="164"/>
      <c r="H74" s="164"/>
      <c r="I74" s="164"/>
      <c r="J74" s="164"/>
    </row>
    <row r="75" spans="2:15" ht="20.149999999999999" customHeight="1">
      <c r="B75" s="288" t="s">
        <v>407</v>
      </c>
      <c r="C75" s="288"/>
      <c r="D75" s="288"/>
      <c r="E75" s="288"/>
      <c r="F75" s="288"/>
      <c r="G75" s="288"/>
      <c r="I75" s="71"/>
      <c r="J75" s="164"/>
      <c r="K75" s="164"/>
      <c r="L75" s="164"/>
      <c r="M75" s="164"/>
    </row>
    <row r="76" spans="2:15" ht="25" customHeight="1">
      <c r="B76" s="49" t="s">
        <v>408</v>
      </c>
      <c r="C76" s="49">
        <v>2025</v>
      </c>
      <c r="D76" s="49">
        <v>2024</v>
      </c>
      <c r="E76" s="49">
        <v>2023</v>
      </c>
      <c r="F76" s="49">
        <v>2022</v>
      </c>
      <c r="G76" s="49">
        <v>2021</v>
      </c>
      <c r="K76" s="164"/>
      <c r="L76" s="164"/>
      <c r="M76" s="164"/>
      <c r="N76" s="164"/>
      <c r="O76" s="164"/>
    </row>
    <row r="77" spans="2:15" ht="15.5">
      <c r="B77" s="51" t="s">
        <v>409</v>
      </c>
      <c r="C77" s="647">
        <v>0.30590000000000001</v>
      </c>
      <c r="D77" s="338">
        <v>0.29899999999999999</v>
      </c>
      <c r="E77" s="648">
        <v>0.28125596269357284</v>
      </c>
      <c r="F77" s="648" t="s">
        <v>410</v>
      </c>
      <c r="G77" s="842">
        <v>0.26</v>
      </c>
      <c r="K77" s="164"/>
      <c r="L77" s="164"/>
      <c r="M77" s="164"/>
      <c r="N77" s="164"/>
      <c r="O77" s="164"/>
    </row>
    <row r="78" spans="2:15" ht="15.5">
      <c r="B78" s="51" t="s">
        <v>411</v>
      </c>
      <c r="C78" s="647">
        <v>0.1002</v>
      </c>
      <c r="D78" s="330">
        <v>0.10299999999999999</v>
      </c>
      <c r="E78" s="648">
        <v>0.11216351327629501</v>
      </c>
      <c r="F78" s="648" t="s">
        <v>412</v>
      </c>
      <c r="G78" s="842" t="s">
        <v>413</v>
      </c>
      <c r="K78" s="164"/>
      <c r="L78" s="164"/>
      <c r="M78" s="164"/>
      <c r="N78" s="164"/>
      <c r="O78" s="164"/>
    </row>
    <row r="79" spans="2:15" ht="15.5">
      <c r="B79" s="51" t="s">
        <v>414</v>
      </c>
      <c r="C79" s="647">
        <v>8.5800000000000001E-2</v>
      </c>
      <c r="D79" s="330">
        <v>9.2999999999999999E-2</v>
      </c>
      <c r="E79" s="648">
        <v>9.3212642055211681E-2</v>
      </c>
      <c r="F79" s="648" t="s">
        <v>415</v>
      </c>
      <c r="G79" s="842" t="s">
        <v>416</v>
      </c>
      <c r="K79" s="164"/>
      <c r="L79" s="164"/>
      <c r="M79" s="164"/>
      <c r="N79" s="164"/>
      <c r="O79" s="164"/>
    </row>
    <row r="80" spans="2:15" ht="15.5">
      <c r="B80" s="51" t="s">
        <v>417</v>
      </c>
      <c r="C80" s="647">
        <v>9.3700000000000006E-2</v>
      </c>
      <c r="D80" s="330">
        <v>9.9000000000000005E-2</v>
      </c>
      <c r="E80" s="648">
        <v>0.10133335368599407</v>
      </c>
      <c r="F80" s="648" t="s">
        <v>418</v>
      </c>
      <c r="G80" s="842" t="s">
        <v>418</v>
      </c>
      <c r="K80" s="164"/>
      <c r="L80" s="164"/>
      <c r="M80" s="164"/>
      <c r="N80" s="164"/>
      <c r="O80" s="164"/>
    </row>
    <row r="81" spans="2:18" ht="15.5">
      <c r="B81" s="51" t="s">
        <v>370</v>
      </c>
      <c r="C81" s="647">
        <v>7.7000000000000002E-3</v>
      </c>
      <c r="D81" s="330">
        <v>0.01</v>
      </c>
      <c r="E81" s="648">
        <v>9.5632064599345153E-3</v>
      </c>
      <c r="F81" s="648" t="s">
        <v>419</v>
      </c>
      <c r="G81" s="842" t="s">
        <v>419</v>
      </c>
      <c r="K81" s="164"/>
      <c r="L81" s="164"/>
      <c r="M81" s="164"/>
      <c r="N81" s="164"/>
      <c r="O81" s="164"/>
    </row>
    <row r="82" spans="2:18" ht="13" thickBot="1">
      <c r="B82" s="62" t="s">
        <v>298</v>
      </c>
      <c r="C82" s="649">
        <v>0.59340000000000004</v>
      </c>
      <c r="D82" s="331">
        <v>0.60340000000000005</v>
      </c>
      <c r="E82" s="650">
        <f>SUM(E77:E81)</f>
        <v>0.59752867817100808</v>
      </c>
      <c r="F82" s="651" t="s">
        <v>420</v>
      </c>
      <c r="G82" s="843" t="s">
        <v>421</v>
      </c>
    </row>
    <row r="83" spans="2:18">
      <c r="B83" s="31"/>
      <c r="C83" s="31"/>
      <c r="D83" s="207"/>
      <c r="E83" s="24"/>
      <c r="F83" s="24"/>
    </row>
    <row r="84" spans="2:18">
      <c r="B84" s="100"/>
      <c r="C84" s="100"/>
      <c r="D84" s="100"/>
      <c r="E84" s="100"/>
      <c r="F84" s="100"/>
    </row>
    <row r="85" spans="2:18" ht="26.5" customHeight="1">
      <c r="B85" s="49" t="s">
        <v>422</v>
      </c>
      <c r="C85" s="49">
        <v>2025</v>
      </c>
      <c r="D85" s="49">
        <v>2024</v>
      </c>
      <c r="E85" s="49">
        <v>2023</v>
      </c>
      <c r="F85" s="49">
        <v>2022</v>
      </c>
      <c r="G85" s="49">
        <v>2021</v>
      </c>
    </row>
    <row r="86" spans="2:18" ht="14.5" customHeight="1">
      <c r="B86" s="51" t="s">
        <v>409</v>
      </c>
      <c r="C86" s="647">
        <v>0.18740000000000001</v>
      </c>
      <c r="D86" s="330">
        <v>0.19</v>
      </c>
      <c r="E86" s="428">
        <v>0.17609885287315966</v>
      </c>
      <c r="F86" s="648" t="s">
        <v>423</v>
      </c>
      <c r="G86" s="842" t="s">
        <v>424</v>
      </c>
    </row>
    <row r="87" spans="2:18" ht="14.5" customHeight="1">
      <c r="B87" s="51" t="s">
        <v>411</v>
      </c>
      <c r="C87" s="647">
        <v>9.1899999999999996E-2</v>
      </c>
      <c r="D87" s="330">
        <v>0.08</v>
      </c>
      <c r="E87" s="428">
        <v>8.8534074170183857E-2</v>
      </c>
      <c r="F87" s="648" t="s">
        <v>425</v>
      </c>
      <c r="G87" s="842" t="s">
        <v>426</v>
      </c>
    </row>
    <row r="88" spans="2:18" ht="14.5" customHeight="1">
      <c r="B88" s="51" t="s">
        <v>414</v>
      </c>
      <c r="C88" s="647">
        <v>4.7500000000000001E-2</v>
      </c>
      <c r="D88" s="330">
        <v>0.05</v>
      </c>
      <c r="E88" s="428">
        <v>5.0670492966883675E-2</v>
      </c>
      <c r="F88" s="648" t="s">
        <v>427</v>
      </c>
      <c r="G88" s="842" t="s">
        <v>428</v>
      </c>
    </row>
    <row r="89" spans="2:18" ht="14.5" customHeight="1">
      <c r="B89" s="51" t="s">
        <v>417</v>
      </c>
      <c r="C89" s="647">
        <v>7.2099999999999997E-2</v>
      </c>
      <c r="D89" s="330">
        <v>7.0000000000000007E-2</v>
      </c>
      <c r="E89" s="428">
        <v>7.8032101234134454E-2</v>
      </c>
      <c r="F89" s="648">
        <v>8.1000000000000003E-2</v>
      </c>
      <c r="G89" s="842" t="s">
        <v>429</v>
      </c>
    </row>
    <row r="90" spans="2:18" ht="14.5" customHeight="1">
      <c r="B90" s="51" t="s">
        <v>370</v>
      </c>
      <c r="C90" s="647">
        <v>7.6E-3</v>
      </c>
      <c r="D90" s="330">
        <v>0.01</v>
      </c>
      <c r="E90" s="428">
        <v>9.1358005846301788E-3</v>
      </c>
      <c r="F90" s="648" t="s">
        <v>430</v>
      </c>
      <c r="G90" s="842" t="s">
        <v>431</v>
      </c>
      <c r="P90" s="25"/>
      <c r="Q90" s="25"/>
      <c r="R90" s="25"/>
    </row>
    <row r="91" spans="2:18" ht="14.5" customHeight="1" thickBot="1">
      <c r="B91" s="232" t="s">
        <v>298</v>
      </c>
      <c r="C91" s="649">
        <v>0.40660000000000002</v>
      </c>
      <c r="D91" s="331">
        <v>0.39660000000000001</v>
      </c>
      <c r="E91" s="652">
        <f>SUM(E86:E90)</f>
        <v>0.40247132182899187</v>
      </c>
      <c r="F91" s="650" t="s">
        <v>432</v>
      </c>
      <c r="G91" s="843" t="s">
        <v>433</v>
      </c>
    </row>
    <row r="92" spans="2:18" ht="14.5" customHeight="1">
      <c r="F92" s="846"/>
      <c r="G92" s="846"/>
    </row>
    <row r="93" spans="2:18" ht="18.5">
      <c r="B93" s="110" t="s">
        <v>434</v>
      </c>
      <c r="C93" s="110"/>
      <c r="D93" s="110"/>
      <c r="E93" s="110"/>
      <c r="F93" s="110"/>
      <c r="G93" s="110"/>
      <c r="H93" s="110"/>
      <c r="I93" s="110"/>
      <c r="J93" s="110"/>
      <c r="K93" s="110"/>
      <c r="L93" s="110"/>
      <c r="M93" s="110"/>
      <c r="N93" s="250"/>
    </row>
    <row r="94" spans="2:18" ht="20.149999999999999" customHeight="1" thickBot="1">
      <c r="B94" s="288" t="s">
        <v>435</v>
      </c>
      <c r="C94" s="288"/>
      <c r="D94" s="288"/>
      <c r="E94" s="288"/>
      <c r="F94" s="288"/>
      <c r="G94" s="246"/>
      <c r="H94" s="246"/>
      <c r="I94" s="246"/>
      <c r="J94" s="246"/>
      <c r="K94" s="246"/>
      <c r="L94" s="246"/>
      <c r="M94" s="246"/>
      <c r="N94" s="246"/>
    </row>
    <row r="95" spans="2:18" ht="15" customHeight="1" thickTop="1">
      <c r="B95" s="59" t="s">
        <v>436</v>
      </c>
      <c r="C95" s="1215" t="s">
        <v>206</v>
      </c>
      <c r="D95" s="1215"/>
      <c r="E95" s="1215"/>
      <c r="F95" s="1215"/>
      <c r="G95" s="1215" t="s">
        <v>204</v>
      </c>
      <c r="H95" s="1215"/>
      <c r="I95" s="1215"/>
      <c r="J95" s="1215"/>
      <c r="K95" s="1215" t="s">
        <v>370</v>
      </c>
      <c r="L95" s="1215"/>
      <c r="M95" s="246"/>
      <c r="N95" s="246"/>
    </row>
    <row r="96" spans="2:18" ht="14.5">
      <c r="B96" s="49" t="s">
        <v>437</v>
      </c>
      <c r="C96" s="63" t="s">
        <v>372</v>
      </c>
      <c r="D96" s="63" t="s">
        <v>373</v>
      </c>
      <c r="E96" s="63" t="s">
        <v>374</v>
      </c>
      <c r="F96" s="63" t="s">
        <v>375</v>
      </c>
      <c r="G96" s="63" t="s">
        <v>372</v>
      </c>
      <c r="H96" s="63" t="s">
        <v>373</v>
      </c>
      <c r="I96" s="63" t="s">
        <v>374</v>
      </c>
      <c r="J96" s="63" t="s">
        <v>375</v>
      </c>
      <c r="K96" s="63" t="s">
        <v>206</v>
      </c>
      <c r="L96" s="63" t="s">
        <v>204</v>
      </c>
      <c r="M96" s="63" t="s">
        <v>184</v>
      </c>
      <c r="N96" s="246"/>
    </row>
    <row r="97" spans="2:14" ht="14.5">
      <c r="B97" s="1216" t="s">
        <v>376</v>
      </c>
      <c r="C97" s="226">
        <v>4</v>
      </c>
      <c r="D97" s="226">
        <v>1</v>
      </c>
      <c r="E97" s="226">
        <v>4</v>
      </c>
      <c r="F97" s="226">
        <v>19</v>
      </c>
      <c r="G97" s="226">
        <v>3</v>
      </c>
      <c r="H97" s="226">
        <v>0</v>
      </c>
      <c r="I97" s="226">
        <v>1</v>
      </c>
      <c r="J97" s="226">
        <v>2</v>
      </c>
      <c r="K97" s="226">
        <v>1</v>
      </c>
      <c r="L97" s="226">
        <v>0</v>
      </c>
      <c r="M97" s="248">
        <v>35</v>
      </c>
      <c r="N97" s="246"/>
    </row>
    <row r="98" spans="2:14" ht="14.5">
      <c r="B98" s="1217"/>
      <c r="C98" s="229">
        <v>0.11428571</v>
      </c>
      <c r="D98" s="229">
        <v>2.8571428571428571E-2</v>
      </c>
      <c r="E98" s="229">
        <v>0.11428571428571428</v>
      </c>
      <c r="F98" s="229">
        <v>0.54285714285714282</v>
      </c>
      <c r="G98" s="229">
        <v>8.5714285714285715E-2</v>
      </c>
      <c r="H98" s="229">
        <v>0</v>
      </c>
      <c r="I98" s="229">
        <v>2.8571428571428571E-2</v>
      </c>
      <c r="J98" s="229">
        <v>5.7142857142857141E-2</v>
      </c>
      <c r="K98" s="229">
        <v>2.8571428571428571E-2</v>
      </c>
      <c r="L98" s="229">
        <v>0</v>
      </c>
      <c r="M98" s="247">
        <v>1</v>
      </c>
      <c r="N98" s="246"/>
    </row>
    <row r="99" spans="2:14" ht="14.5">
      <c r="B99" s="1216" t="s">
        <v>377</v>
      </c>
      <c r="C99" s="226">
        <v>35</v>
      </c>
      <c r="D99" s="226">
        <v>12</v>
      </c>
      <c r="E99" s="226">
        <v>22</v>
      </c>
      <c r="F99" s="226">
        <v>115</v>
      </c>
      <c r="G99" s="226">
        <v>38</v>
      </c>
      <c r="H99" s="226">
        <v>12</v>
      </c>
      <c r="I99" s="226">
        <v>25</v>
      </c>
      <c r="J99" s="226">
        <v>71</v>
      </c>
      <c r="K99" s="226">
        <v>0</v>
      </c>
      <c r="L99" s="226">
        <v>5</v>
      </c>
      <c r="M99" s="248">
        <v>335</v>
      </c>
      <c r="N99" s="246"/>
    </row>
    <row r="100" spans="2:14" ht="14.5">
      <c r="B100" s="1217"/>
      <c r="C100" s="225">
        <v>0.1044776119402985</v>
      </c>
      <c r="D100" s="225">
        <v>3.5820895522388062E-2</v>
      </c>
      <c r="E100" s="225">
        <v>6.5671641791044774E-2</v>
      </c>
      <c r="F100" s="225">
        <v>0.34328358208955223</v>
      </c>
      <c r="G100" s="225">
        <v>0.11343283582089553</v>
      </c>
      <c r="H100" s="229">
        <v>3.5820895522388062E-2</v>
      </c>
      <c r="I100" s="229">
        <v>7.4626865671641784E-2</v>
      </c>
      <c r="J100" s="229">
        <v>0.21194029850746268</v>
      </c>
      <c r="K100" s="229">
        <v>0</v>
      </c>
      <c r="L100" s="229">
        <v>1.4925373134328358E-2</v>
      </c>
      <c r="M100" s="247">
        <v>1</v>
      </c>
      <c r="N100" s="246"/>
    </row>
    <row r="101" spans="2:14" ht="14.5">
      <c r="B101" s="1216" t="s">
        <v>378</v>
      </c>
      <c r="C101" s="226">
        <v>354</v>
      </c>
      <c r="D101" s="226">
        <v>89</v>
      </c>
      <c r="E101" s="226">
        <v>217</v>
      </c>
      <c r="F101" s="226">
        <v>404</v>
      </c>
      <c r="G101" s="226">
        <v>299</v>
      </c>
      <c r="H101" s="226">
        <v>94</v>
      </c>
      <c r="I101" s="226">
        <v>176</v>
      </c>
      <c r="J101" s="226">
        <v>381</v>
      </c>
      <c r="K101" s="226">
        <v>22</v>
      </c>
      <c r="L101" s="226">
        <v>15</v>
      </c>
      <c r="M101" s="248">
        <v>2051</v>
      </c>
      <c r="N101" s="246"/>
    </row>
    <row r="102" spans="2:14" ht="14.5">
      <c r="B102" s="1217"/>
      <c r="C102" s="229">
        <v>0.17259873232569478</v>
      </c>
      <c r="D102" s="229">
        <v>4.3393466601657729E-2</v>
      </c>
      <c r="E102" s="229">
        <v>0.10580204778156997</v>
      </c>
      <c r="F102" s="229">
        <v>0.196977084349098</v>
      </c>
      <c r="G102" s="229">
        <v>0.14578254509995126</v>
      </c>
      <c r="H102" s="229">
        <v>4.5831301803998047E-2</v>
      </c>
      <c r="I102" s="229">
        <v>8.5811799122379323E-2</v>
      </c>
      <c r="J102" s="229">
        <v>0.18576304241833252</v>
      </c>
      <c r="K102" s="229">
        <v>1.0726474890297415E-2</v>
      </c>
      <c r="L102" s="229">
        <v>7.3135056070209653E-3</v>
      </c>
      <c r="M102" s="247">
        <v>1</v>
      </c>
      <c r="N102" s="246"/>
    </row>
    <row r="103" spans="2:14" ht="14.5">
      <c r="B103" s="1216" t="s">
        <v>379</v>
      </c>
      <c r="C103" s="226">
        <v>343</v>
      </c>
      <c r="D103" s="226">
        <v>89</v>
      </c>
      <c r="E103" s="226">
        <v>138</v>
      </c>
      <c r="F103" s="226">
        <v>139</v>
      </c>
      <c r="G103" s="226">
        <v>408</v>
      </c>
      <c r="H103" s="226">
        <v>161</v>
      </c>
      <c r="I103" s="226">
        <v>164</v>
      </c>
      <c r="J103" s="226">
        <v>202</v>
      </c>
      <c r="K103" s="226">
        <v>9</v>
      </c>
      <c r="L103" s="226">
        <v>11</v>
      </c>
      <c r="M103" s="248">
        <v>1664</v>
      </c>
      <c r="N103" s="246"/>
    </row>
    <row r="104" spans="2:14" ht="14.5">
      <c r="B104" s="1217"/>
      <c r="C104" s="229">
        <v>0.20612980769230768</v>
      </c>
      <c r="D104" s="229">
        <v>5.348557692307692E-2</v>
      </c>
      <c r="E104" s="229">
        <v>8.2932692307692304E-2</v>
      </c>
      <c r="F104" s="229">
        <v>8.3533653846153841E-2</v>
      </c>
      <c r="G104" s="229">
        <v>0.24519230769230768</v>
      </c>
      <c r="H104" s="229">
        <v>9.6754807692307696E-2</v>
      </c>
      <c r="I104" s="229">
        <v>9.8557692307692304E-2</v>
      </c>
      <c r="J104" s="229">
        <v>0.12139423076923077</v>
      </c>
      <c r="K104" s="229">
        <v>5.408653846153846E-3</v>
      </c>
      <c r="L104" s="229">
        <v>6.610576923076923E-3</v>
      </c>
      <c r="M104" s="247">
        <v>1</v>
      </c>
      <c r="N104" s="246"/>
    </row>
    <row r="105" spans="2:14" ht="14.5">
      <c r="B105" s="1216" t="s">
        <v>380</v>
      </c>
      <c r="C105" s="226">
        <v>1817</v>
      </c>
      <c r="D105" s="226">
        <v>469</v>
      </c>
      <c r="E105" s="226">
        <v>477</v>
      </c>
      <c r="F105" s="226">
        <v>488</v>
      </c>
      <c r="G105" s="226">
        <v>2565</v>
      </c>
      <c r="H105" s="226">
        <v>804</v>
      </c>
      <c r="I105" s="226">
        <v>682</v>
      </c>
      <c r="J105" s="226">
        <v>678</v>
      </c>
      <c r="K105" s="226">
        <v>36</v>
      </c>
      <c r="L105" s="226">
        <v>23</v>
      </c>
      <c r="M105" s="248">
        <v>8039</v>
      </c>
      <c r="N105" s="246"/>
    </row>
    <row r="106" spans="2:14" ht="14.5">
      <c r="B106" s="1217"/>
      <c r="C106" s="229">
        <v>0.22602313720612016</v>
      </c>
      <c r="D106" s="229">
        <v>5.8340589625575319E-2</v>
      </c>
      <c r="E106" s="229">
        <v>5.9335738275904965E-2</v>
      </c>
      <c r="F106" s="229">
        <v>6.0704067670108219E-2</v>
      </c>
      <c r="G106" s="229">
        <v>0.31906953601194177</v>
      </c>
      <c r="H106" s="229">
        <v>0.10001243935812912</v>
      </c>
      <c r="I106" s="229">
        <v>8.4836422440602063E-2</v>
      </c>
      <c r="J106" s="229">
        <v>8.4338848115437237E-2</v>
      </c>
      <c r="K106" s="229">
        <v>4.4781689264833937E-3</v>
      </c>
      <c r="L106" s="229">
        <v>2.8610523696977236E-3</v>
      </c>
      <c r="M106" s="247">
        <v>1</v>
      </c>
      <c r="N106" s="246"/>
    </row>
    <row r="107" spans="2:14" ht="15" thickBot="1">
      <c r="B107" s="1219" t="s">
        <v>381</v>
      </c>
      <c r="C107" s="226">
        <v>2553</v>
      </c>
      <c r="D107" s="226">
        <v>660</v>
      </c>
      <c r="E107" s="226">
        <v>858</v>
      </c>
      <c r="F107" s="226">
        <v>1164</v>
      </c>
      <c r="G107" s="226">
        <v>3312</v>
      </c>
      <c r="H107" s="226">
        <v>1070</v>
      </c>
      <c r="I107" s="226">
        <v>1048</v>
      </c>
      <c r="J107" s="226">
        <v>1334</v>
      </c>
      <c r="K107" s="226">
        <v>68</v>
      </c>
      <c r="L107" s="226">
        <v>54</v>
      </c>
      <c r="M107" s="248">
        <v>12121</v>
      </c>
      <c r="N107" s="246"/>
    </row>
    <row r="108" spans="2:14" ht="15.5" thickTop="1" thickBot="1">
      <c r="B108" s="1220"/>
      <c r="C108" s="233">
        <v>0.21062618595825428</v>
      </c>
      <c r="D108" s="233">
        <v>5.4450952891675605E-2</v>
      </c>
      <c r="E108" s="233">
        <v>7.0786238759178291E-2</v>
      </c>
      <c r="F108" s="233">
        <v>9.6031680554409707E-2</v>
      </c>
      <c r="G108" s="233">
        <v>0.27324478178368122</v>
      </c>
      <c r="H108" s="233">
        <v>8.827654483953469E-2</v>
      </c>
      <c r="I108" s="233">
        <v>8.6461513076478841E-2</v>
      </c>
      <c r="J108" s="233">
        <v>0.11005692599620494</v>
      </c>
      <c r="K108" s="233">
        <v>5.6100981767180924E-3</v>
      </c>
      <c r="L108" s="233">
        <v>4.4550779638643677E-3</v>
      </c>
      <c r="M108" s="247">
        <v>1</v>
      </c>
      <c r="N108" s="246"/>
    </row>
    <row r="109" spans="2:14" ht="13" customHeight="1">
      <c r="B109" s="246"/>
      <c r="C109" s="246"/>
      <c r="D109" s="246"/>
      <c r="E109" s="246"/>
      <c r="F109" s="246"/>
      <c r="G109" s="246"/>
      <c r="H109" s="246"/>
      <c r="I109" s="246"/>
      <c r="J109" s="246"/>
      <c r="K109" s="246"/>
      <c r="L109" s="246"/>
      <c r="M109" s="246"/>
      <c r="N109" s="246"/>
    </row>
    <row r="110" spans="2:14" ht="12.65" customHeight="1" thickBot="1">
      <c r="B110" s="246"/>
      <c r="C110" s="246"/>
      <c r="D110" s="246"/>
      <c r="E110" s="246"/>
      <c r="F110" s="246"/>
      <c r="G110" s="246"/>
      <c r="H110" s="246"/>
      <c r="I110" s="246"/>
      <c r="J110" s="246"/>
      <c r="K110" s="246"/>
      <c r="L110" s="246"/>
      <c r="M110" s="250"/>
      <c r="N110" s="246"/>
    </row>
    <row r="111" spans="2:14" ht="13" customHeight="1" thickTop="1">
      <c r="B111" s="59" t="s">
        <v>438</v>
      </c>
      <c r="C111" s="1215" t="s">
        <v>206</v>
      </c>
      <c r="D111" s="1215"/>
      <c r="E111" s="1215"/>
      <c r="F111" s="1215"/>
      <c r="G111" s="1215" t="s">
        <v>204</v>
      </c>
      <c r="H111" s="1215"/>
      <c r="I111" s="1215"/>
      <c r="J111" s="1215"/>
      <c r="K111" s="1215" t="s">
        <v>383</v>
      </c>
      <c r="L111" s="1215"/>
      <c r="M111" s="1222"/>
      <c r="N111" s="1222"/>
    </row>
    <row r="112" spans="2:14">
      <c r="B112" s="49" t="s">
        <v>384</v>
      </c>
      <c r="C112" s="63" t="s">
        <v>372</v>
      </c>
      <c r="D112" s="63" t="s">
        <v>373</v>
      </c>
      <c r="E112" s="63" t="s">
        <v>374</v>
      </c>
      <c r="F112" s="63" t="s">
        <v>375</v>
      </c>
      <c r="G112" s="63" t="s">
        <v>372</v>
      </c>
      <c r="H112" s="63" t="s">
        <v>373</v>
      </c>
      <c r="I112" s="63" t="s">
        <v>374</v>
      </c>
      <c r="J112" s="63" t="s">
        <v>375</v>
      </c>
      <c r="K112" s="63" t="s">
        <v>206</v>
      </c>
      <c r="L112" s="63" t="s">
        <v>204</v>
      </c>
      <c r="M112" s="63" t="s">
        <v>184</v>
      </c>
      <c r="N112" s="70"/>
    </row>
    <row r="113" spans="2:14" ht="14.5">
      <c r="B113" s="1216" t="s">
        <v>376</v>
      </c>
      <c r="C113" s="226">
        <v>2</v>
      </c>
      <c r="D113" s="226">
        <v>2</v>
      </c>
      <c r="E113" s="226">
        <v>4</v>
      </c>
      <c r="F113" s="226">
        <v>14</v>
      </c>
      <c r="G113" s="226">
        <v>3</v>
      </c>
      <c r="H113" s="226">
        <v>1</v>
      </c>
      <c r="I113" s="226">
        <v>1</v>
      </c>
      <c r="J113" s="226">
        <v>2</v>
      </c>
      <c r="K113" s="226">
        <v>1</v>
      </c>
      <c r="L113" s="226">
        <v>0</v>
      </c>
      <c r="M113" s="248">
        <v>30</v>
      </c>
      <c r="N113" s="246"/>
    </row>
    <row r="114" spans="2:14" ht="14.5">
      <c r="B114" s="1217"/>
      <c r="C114" s="229">
        <v>6.6666666666666666E-2</v>
      </c>
      <c r="D114" s="229">
        <v>6.6666666666666666E-2</v>
      </c>
      <c r="E114" s="229">
        <v>0.13333333333333333</v>
      </c>
      <c r="F114" s="229">
        <v>0.46666666666666667</v>
      </c>
      <c r="G114" s="229">
        <v>0.1</v>
      </c>
      <c r="H114" s="229">
        <v>3.3333333333333333E-2</v>
      </c>
      <c r="I114" s="229">
        <v>3.3333333333333333E-2</v>
      </c>
      <c r="J114" s="229">
        <v>6.6666666666666666E-2</v>
      </c>
      <c r="K114" s="229">
        <v>3.3333333333333333E-2</v>
      </c>
      <c r="L114" s="229">
        <v>0</v>
      </c>
      <c r="M114" s="247">
        <v>1</v>
      </c>
      <c r="N114" s="246"/>
    </row>
    <row r="115" spans="2:14" ht="14.5">
      <c r="B115" s="1216" t="s">
        <v>377</v>
      </c>
      <c r="C115" s="633">
        <v>22</v>
      </c>
      <c r="D115" s="633">
        <v>12</v>
      </c>
      <c r="E115" s="633">
        <v>32</v>
      </c>
      <c r="F115" s="633">
        <v>132</v>
      </c>
      <c r="G115" s="633">
        <v>29</v>
      </c>
      <c r="H115" s="633">
        <v>7</v>
      </c>
      <c r="I115" s="633">
        <v>40</v>
      </c>
      <c r="J115" s="633">
        <v>81</v>
      </c>
      <c r="K115" s="633">
        <v>5</v>
      </c>
      <c r="L115" s="633">
        <v>10</v>
      </c>
      <c r="M115" s="248">
        <v>370</v>
      </c>
      <c r="N115" s="246"/>
    </row>
    <row r="116" spans="2:14" ht="14.5">
      <c r="B116" s="1217"/>
      <c r="C116" s="229">
        <v>5.8999999999999997E-2</v>
      </c>
      <c r="D116" s="229">
        <v>3.2000000000000001E-2</v>
      </c>
      <c r="E116" s="229">
        <v>8.5999999999999993E-2</v>
      </c>
      <c r="F116" s="229">
        <v>0.35699999999999998</v>
      </c>
      <c r="G116" s="229">
        <v>7.8E-2</v>
      </c>
      <c r="H116" s="229">
        <v>1.9E-2</v>
      </c>
      <c r="I116" s="229">
        <v>0.108</v>
      </c>
      <c r="J116" s="229">
        <v>0.219</v>
      </c>
      <c r="K116" s="229">
        <v>1.4E-2</v>
      </c>
      <c r="L116" s="229">
        <v>2.7E-2</v>
      </c>
      <c r="M116" s="247">
        <v>1</v>
      </c>
      <c r="N116" s="246"/>
    </row>
    <row r="117" spans="2:14" ht="14.5">
      <c r="B117" s="1216" t="s">
        <v>378</v>
      </c>
      <c r="C117" s="633">
        <v>297</v>
      </c>
      <c r="D117" s="633">
        <v>81</v>
      </c>
      <c r="E117" s="633">
        <v>213</v>
      </c>
      <c r="F117" s="633">
        <v>416</v>
      </c>
      <c r="G117" s="633">
        <v>283</v>
      </c>
      <c r="H117" s="633">
        <v>97</v>
      </c>
      <c r="I117" s="633">
        <v>224</v>
      </c>
      <c r="J117" s="633">
        <v>416</v>
      </c>
      <c r="K117" s="633">
        <v>50</v>
      </c>
      <c r="L117" s="633">
        <v>38</v>
      </c>
      <c r="M117" s="248">
        <v>2115</v>
      </c>
      <c r="N117" s="246"/>
    </row>
    <row r="118" spans="2:14" ht="14.5">
      <c r="B118" s="1217"/>
      <c r="C118" s="229">
        <v>0.14042553191489363</v>
      </c>
      <c r="D118" s="229">
        <v>3.8297872340425532E-2</v>
      </c>
      <c r="E118" s="229">
        <v>0.10070921985815603</v>
      </c>
      <c r="F118" s="229">
        <v>0.19669030732860521</v>
      </c>
      <c r="G118" s="229">
        <v>0.13380614657210402</v>
      </c>
      <c r="H118" s="229">
        <v>4.5862884160756498E-2</v>
      </c>
      <c r="I118" s="229">
        <v>0.10591016548463357</v>
      </c>
      <c r="J118" s="229">
        <v>0.19669030732860521</v>
      </c>
      <c r="K118" s="229">
        <v>2.3640661938534278E-2</v>
      </c>
      <c r="L118" s="229">
        <v>1.7966903073286054E-2</v>
      </c>
      <c r="M118" s="247">
        <v>1</v>
      </c>
      <c r="N118" s="246"/>
    </row>
    <row r="119" spans="2:14" ht="14.5">
      <c r="B119" s="1216" t="s">
        <v>379</v>
      </c>
      <c r="C119" s="633">
        <v>374</v>
      </c>
      <c r="D119" s="633">
        <v>103</v>
      </c>
      <c r="E119" s="633">
        <v>190</v>
      </c>
      <c r="F119" s="633">
        <v>140</v>
      </c>
      <c r="G119" s="633">
        <v>501</v>
      </c>
      <c r="H119" s="633">
        <v>177</v>
      </c>
      <c r="I119" s="633">
        <v>215</v>
      </c>
      <c r="J119" s="633">
        <v>221</v>
      </c>
      <c r="K119" s="633">
        <v>19</v>
      </c>
      <c r="L119" s="633">
        <v>19</v>
      </c>
      <c r="M119" s="248">
        <v>1959</v>
      </c>
      <c r="N119" s="246"/>
    </row>
    <row r="120" spans="2:14" ht="14.5">
      <c r="B120" s="1217"/>
      <c r="C120" s="229">
        <v>0.19091373149566104</v>
      </c>
      <c r="D120" s="229">
        <v>5.2577845839714137E-2</v>
      </c>
      <c r="E120" s="229">
        <v>9.6988259315977543E-2</v>
      </c>
      <c r="F120" s="229">
        <v>7.1465033180193982E-2</v>
      </c>
      <c r="G120" s="229">
        <v>0.2557427258805513</v>
      </c>
      <c r="H120" s="229">
        <v>9.0352220520673807E-2</v>
      </c>
      <c r="I120" s="229">
        <v>0.10974987238386932</v>
      </c>
      <c r="J120" s="229">
        <v>0.11281265952016335</v>
      </c>
      <c r="K120" s="229">
        <v>9.6988259315977533E-3</v>
      </c>
      <c r="L120" s="229">
        <v>9.6988259315977533E-3</v>
      </c>
      <c r="M120" s="247">
        <v>1</v>
      </c>
      <c r="N120" s="246"/>
    </row>
    <row r="121" spans="2:14">
      <c r="B121" s="1216" t="s">
        <v>380</v>
      </c>
      <c r="C121" s="633">
        <v>1436</v>
      </c>
      <c r="D121" s="633">
        <v>374</v>
      </c>
      <c r="E121" s="633">
        <v>24</v>
      </c>
      <c r="F121" s="633">
        <v>403</v>
      </c>
      <c r="G121" s="633">
        <v>2627</v>
      </c>
      <c r="H121" s="633">
        <v>785</v>
      </c>
      <c r="I121" s="633">
        <v>44</v>
      </c>
      <c r="J121" s="633">
        <v>664</v>
      </c>
      <c r="K121" s="633">
        <v>220</v>
      </c>
      <c r="L121" s="633">
        <v>462</v>
      </c>
      <c r="M121" s="248">
        <v>7039</v>
      </c>
    </row>
    <row r="122" spans="2:14">
      <c r="B122" s="1217"/>
      <c r="C122" s="229">
        <v>0.20400625088791022</v>
      </c>
      <c r="D122" s="229">
        <v>5.313254723682341E-2</v>
      </c>
      <c r="E122" s="229">
        <v>3.4095752237533741E-3</v>
      </c>
      <c r="F122" s="229">
        <v>5.7252450632192073E-2</v>
      </c>
      <c r="G122" s="229">
        <v>0.37320642136667143</v>
      </c>
      <c r="H122" s="229">
        <v>0.11152152294359995</v>
      </c>
      <c r="I122" s="229">
        <v>6.2508879102145193E-3</v>
      </c>
      <c r="J122" s="229">
        <v>9.4331581190510022E-2</v>
      </c>
      <c r="K122" s="229">
        <v>3.1254439551072592E-2</v>
      </c>
      <c r="L122" s="229">
        <v>6.5634323057252447E-2</v>
      </c>
      <c r="M122" s="247">
        <v>1</v>
      </c>
    </row>
    <row r="123" spans="2:14" ht="13" thickBot="1">
      <c r="B123" s="1219" t="s">
        <v>381</v>
      </c>
      <c r="C123" s="633">
        <v>1975</v>
      </c>
      <c r="D123" s="633">
        <v>553</v>
      </c>
      <c r="E123" s="633">
        <v>836</v>
      </c>
      <c r="F123" s="633">
        <v>909</v>
      </c>
      <c r="G123" s="633">
        <v>3225</v>
      </c>
      <c r="H123" s="633">
        <v>1031</v>
      </c>
      <c r="I123" s="633">
        <v>1134</v>
      </c>
      <c r="J123" s="633">
        <v>1175</v>
      </c>
      <c r="K123" s="633">
        <v>96</v>
      </c>
      <c r="L123" s="633">
        <v>106</v>
      </c>
      <c r="M123" s="248">
        <v>11040</v>
      </c>
    </row>
    <row r="124" spans="2:14" ht="13.5" thickTop="1" thickBot="1">
      <c r="B124" s="1220"/>
      <c r="C124" s="233">
        <v>0.17889492753623187</v>
      </c>
      <c r="D124" s="233">
        <v>5.0090579710144925E-2</v>
      </c>
      <c r="E124" s="233">
        <v>7.5724637681159418E-2</v>
      </c>
      <c r="F124" s="233">
        <v>8.2336956521739127E-2</v>
      </c>
      <c r="G124" s="233">
        <v>0.2921195652173913</v>
      </c>
      <c r="H124" s="233">
        <v>9.3387681159420297E-2</v>
      </c>
      <c r="I124" s="233">
        <v>0.10271739130434783</v>
      </c>
      <c r="J124" s="233">
        <v>0.10643115942028986</v>
      </c>
      <c r="K124" s="233">
        <v>8.6956521739130436E-3</v>
      </c>
      <c r="L124" s="233">
        <v>9.6014492753623195E-3</v>
      </c>
      <c r="M124" s="247">
        <v>1</v>
      </c>
    </row>
    <row r="125" spans="2:14" ht="13" customHeight="1">
      <c r="B125" s="246"/>
      <c r="C125" s="246"/>
      <c r="D125" s="246"/>
      <c r="E125" s="246"/>
      <c r="F125" s="246"/>
      <c r="G125" s="246"/>
      <c r="H125" s="246"/>
      <c r="I125" s="246"/>
      <c r="J125" s="246"/>
      <c r="K125" s="246"/>
      <c r="L125" s="246"/>
      <c r="M125" s="246"/>
    </row>
    <row r="126" spans="2:14" ht="12.65" customHeight="1" thickBot="1">
      <c r="B126" s="246"/>
      <c r="C126" s="653"/>
      <c r="D126" s="653"/>
      <c r="E126" s="653"/>
      <c r="F126" s="653"/>
      <c r="G126" s="653"/>
      <c r="H126" s="653"/>
      <c r="I126" s="653"/>
      <c r="J126" s="653"/>
      <c r="K126" s="653"/>
      <c r="L126" s="653"/>
      <c r="M126" s="246"/>
    </row>
    <row r="127" spans="2:14" ht="15" customHeight="1" thickTop="1">
      <c r="B127" s="59" t="s">
        <v>385</v>
      </c>
      <c r="C127" s="1215" t="s">
        <v>206</v>
      </c>
      <c r="D127" s="1215"/>
      <c r="E127" s="1215"/>
      <c r="F127" s="1215"/>
      <c r="G127" s="1215" t="s">
        <v>204</v>
      </c>
      <c r="H127" s="1215"/>
      <c r="I127" s="1215"/>
      <c r="J127" s="1215"/>
      <c r="K127" s="1215" t="s">
        <v>383</v>
      </c>
      <c r="L127" s="1215"/>
      <c r="M127" s="246"/>
    </row>
    <row r="128" spans="2:14" ht="14.5">
      <c r="B128" s="49"/>
      <c r="C128" s="63" t="s">
        <v>372</v>
      </c>
      <c r="D128" s="63" t="s">
        <v>373</v>
      </c>
      <c r="E128" s="63" t="s">
        <v>374</v>
      </c>
      <c r="F128" s="63" t="s">
        <v>375</v>
      </c>
      <c r="G128" s="63" t="s">
        <v>372</v>
      </c>
      <c r="H128" s="63" t="s">
        <v>373</v>
      </c>
      <c r="I128" s="63" t="s">
        <v>374</v>
      </c>
      <c r="J128" s="63" t="s">
        <v>375</v>
      </c>
      <c r="K128" s="63" t="s">
        <v>206</v>
      </c>
      <c r="L128" s="63" t="s">
        <v>204</v>
      </c>
      <c r="M128" s="246"/>
    </row>
    <row r="129" spans="2:14" ht="14.5">
      <c r="B129" s="251" t="s">
        <v>376</v>
      </c>
      <c r="C129" s="229">
        <v>-4.7619047619047616E-2</v>
      </c>
      <c r="D129" s="229">
        <v>3.8095238095238099E-2</v>
      </c>
      <c r="E129" s="229">
        <v>1.9047619047619049E-2</v>
      </c>
      <c r="F129" s="229">
        <v>-7.6190476190476142E-2</v>
      </c>
      <c r="G129" s="229">
        <v>1.428571428571429E-2</v>
      </c>
      <c r="H129" s="229">
        <v>3.3333333333333333E-2</v>
      </c>
      <c r="I129" s="229">
        <v>4.7619047619047623E-3</v>
      </c>
      <c r="J129" s="229">
        <v>9.5238095238095247E-3</v>
      </c>
      <c r="K129" s="229">
        <v>4.7619047619047623E-3</v>
      </c>
      <c r="L129" s="229">
        <v>0</v>
      </c>
      <c r="M129" s="246"/>
    </row>
    <row r="130" spans="2:14" ht="14.5">
      <c r="B130" s="251" t="s">
        <v>377</v>
      </c>
      <c r="C130" s="229">
        <v>-4.4999999999999998E-2</v>
      </c>
      <c r="D130" s="229">
        <v>-4.0000000000000001E-3</v>
      </c>
      <c r="E130" s="229">
        <v>0.02</v>
      </c>
      <c r="F130" s="229">
        <v>1.4E-2</v>
      </c>
      <c r="G130" s="229">
        <v>-3.5000000000000003E-2</v>
      </c>
      <c r="H130" s="229">
        <v>-1.7000000000000001E-2</v>
      </c>
      <c r="I130" s="229">
        <v>3.3000000000000002E-2</v>
      </c>
      <c r="J130" s="229">
        <v>7.0000000000000001E-3</v>
      </c>
      <c r="K130" s="229">
        <v>1.4E-2</v>
      </c>
      <c r="L130" s="229">
        <v>1.2E-2</v>
      </c>
      <c r="M130" s="246"/>
    </row>
    <row r="131" spans="2:14">
      <c r="B131" s="251" t="s">
        <v>378</v>
      </c>
      <c r="C131" s="229">
        <v>-3.2173200410801156E-2</v>
      </c>
      <c r="D131" s="229">
        <v>-5.0955942612321975E-3</v>
      </c>
      <c r="E131" s="229">
        <v>-5.0928279234139368E-3</v>
      </c>
      <c r="F131" s="229">
        <v>-2.8677702049278997E-4</v>
      </c>
      <c r="G131" s="229">
        <v>-1.1976398527847237E-2</v>
      </c>
      <c r="H131" s="229">
        <v>3.1582356758451391E-5</v>
      </c>
      <c r="I131" s="229">
        <v>2.0098366362254247E-2</v>
      </c>
      <c r="J131" s="229">
        <v>1.0927264910272683E-2</v>
      </c>
      <c r="K131" s="229">
        <v>1.2914187048236863E-2</v>
      </c>
      <c r="L131" s="229">
        <v>1.0653397466265088E-2</v>
      </c>
    </row>
    <row r="132" spans="2:14">
      <c r="B132" s="251" t="s">
        <v>386</v>
      </c>
      <c r="C132" s="229">
        <v>-1.5216076196646638E-2</v>
      </c>
      <c r="D132" s="229">
        <v>-9.0773108336278385E-4</v>
      </c>
      <c r="E132" s="229">
        <v>1.4055567008285239E-2</v>
      </c>
      <c r="F132" s="229">
        <v>-1.2068620665959859E-2</v>
      </c>
      <c r="G132" s="229">
        <v>1.0550418188243621E-2</v>
      </c>
      <c r="H132" s="229">
        <v>-6.4025871716338889E-3</v>
      </c>
      <c r="I132" s="229">
        <v>1.1192180076177019E-2</v>
      </c>
      <c r="J132" s="229">
        <v>-8.5815712490674156E-3</v>
      </c>
      <c r="K132" s="229">
        <v>4.2901720854439072E-3</v>
      </c>
      <c r="L132" s="229">
        <v>3.0882490085208303E-3</v>
      </c>
    </row>
    <row r="133" spans="2:14">
      <c r="B133" s="251" t="s">
        <v>380</v>
      </c>
      <c r="C133" s="229">
        <v>-2.2016886318209944E-2</v>
      </c>
      <c r="D133" s="229">
        <v>-5.2080423887519087E-3</v>
      </c>
      <c r="E133" s="229">
        <v>-5.592616305215159E-2</v>
      </c>
      <c r="F133" s="229">
        <v>-3.4516170379161465E-3</v>
      </c>
      <c r="G133" s="229">
        <v>5.4136885354729658E-2</v>
      </c>
      <c r="H133" s="229">
        <v>1.1509083585470828E-2</v>
      </c>
      <c r="I133" s="229">
        <v>-7.8585534530387538E-2</v>
      </c>
      <c r="J133" s="229">
        <v>9.992733075072785E-3</v>
      </c>
      <c r="K133" s="229">
        <v>2.6776270624589198E-2</v>
      </c>
      <c r="L133" s="229">
        <v>6.2773270687554727E-2</v>
      </c>
    </row>
    <row r="134" spans="2:14" ht="13" thickBot="1">
      <c r="B134" s="311" t="s">
        <v>381</v>
      </c>
      <c r="C134" s="634">
        <v>-3.1731258422022401E-2</v>
      </c>
      <c r="D134" s="634">
        <v>-4.3603731815306801E-3</v>
      </c>
      <c r="E134" s="634">
        <v>4.938398921981127E-3</v>
      </c>
      <c r="F134" s="634">
        <v>-1.369472403267058E-2</v>
      </c>
      <c r="G134" s="634">
        <v>1.8874783433710074E-2</v>
      </c>
      <c r="H134" s="634">
        <v>5.1111363198856063E-3</v>
      </c>
      <c r="I134" s="634">
        <v>1.6255878227868989E-2</v>
      </c>
      <c r="J134" s="634">
        <v>-3.625766575915082E-3</v>
      </c>
      <c r="K134" s="634">
        <v>3.0855539971949512E-3</v>
      </c>
      <c r="L134" s="848">
        <v>5.1463713114979518E-3</v>
      </c>
    </row>
    <row r="135" spans="2:14">
      <c r="B135" s="847"/>
      <c r="C135" s="641"/>
      <c r="D135" s="641"/>
      <c r="E135" s="641"/>
      <c r="F135" s="641"/>
      <c r="G135" s="641"/>
      <c r="H135" s="641"/>
      <c r="I135" s="641"/>
      <c r="J135" s="641"/>
      <c r="K135" s="641"/>
      <c r="L135" s="641"/>
    </row>
    <row r="136" spans="2:14" ht="18.5">
      <c r="B136" s="110" t="s">
        <v>439</v>
      </c>
      <c r="C136" s="110"/>
      <c r="D136" s="110"/>
      <c r="E136" s="110"/>
      <c r="F136" s="110"/>
      <c r="G136" s="110"/>
      <c r="H136" s="110"/>
      <c r="I136" s="110"/>
      <c r="J136" s="110"/>
      <c r="K136" s="110"/>
      <c r="L136" s="110"/>
      <c r="M136" s="110"/>
      <c r="N136" s="250"/>
    </row>
    <row r="137" spans="2:14" ht="20.149999999999999" customHeight="1" thickBot="1">
      <c r="B137" s="288" t="s">
        <v>440</v>
      </c>
      <c r="C137" s="288"/>
      <c r="D137" s="288"/>
      <c r="E137" s="288"/>
      <c r="F137" s="288"/>
      <c r="G137" s="246"/>
      <c r="H137" s="246"/>
      <c r="I137" s="246"/>
      <c r="J137" s="246"/>
      <c r="K137" s="246"/>
      <c r="L137" s="246"/>
      <c r="M137" s="246"/>
      <c r="N137" s="246"/>
    </row>
    <row r="138" spans="2:14" ht="15" customHeight="1" thickTop="1">
      <c r="B138" s="59" t="s">
        <v>441</v>
      </c>
      <c r="C138" s="1215" t="s">
        <v>206</v>
      </c>
      <c r="D138" s="1215"/>
      <c r="E138" s="1215"/>
      <c r="F138" s="1215"/>
      <c r="G138" s="1215" t="s">
        <v>204</v>
      </c>
      <c r="H138" s="1215"/>
      <c r="I138" s="1215"/>
      <c r="J138" s="1215"/>
      <c r="K138" s="1215" t="s">
        <v>370</v>
      </c>
      <c r="L138" s="1215"/>
      <c r="M138" s="246"/>
      <c r="N138" s="246"/>
    </row>
    <row r="139" spans="2:14" ht="14.5">
      <c r="B139" s="49" t="s">
        <v>442</v>
      </c>
      <c r="C139" s="63" t="s">
        <v>372</v>
      </c>
      <c r="D139" s="63" t="s">
        <v>373</v>
      </c>
      <c r="E139" s="63" t="s">
        <v>374</v>
      </c>
      <c r="F139" s="63" t="s">
        <v>375</v>
      </c>
      <c r="G139" s="63" t="s">
        <v>372</v>
      </c>
      <c r="H139" s="63" t="s">
        <v>373</v>
      </c>
      <c r="I139" s="63" t="s">
        <v>374</v>
      </c>
      <c r="J139" s="63" t="s">
        <v>375</v>
      </c>
      <c r="K139" s="63" t="s">
        <v>206</v>
      </c>
      <c r="L139" s="63" t="s">
        <v>204</v>
      </c>
      <c r="M139" s="63" t="s">
        <v>184</v>
      </c>
      <c r="N139" s="246"/>
    </row>
    <row r="140" spans="2:14" ht="14.5">
      <c r="B140" s="1216" t="s">
        <v>376</v>
      </c>
      <c r="C140" s="226">
        <v>4</v>
      </c>
      <c r="D140" s="226">
        <v>1</v>
      </c>
      <c r="E140" s="226">
        <v>4</v>
      </c>
      <c r="F140" s="226">
        <v>19</v>
      </c>
      <c r="G140" s="226">
        <v>3</v>
      </c>
      <c r="H140" s="226">
        <v>0</v>
      </c>
      <c r="I140" s="226">
        <v>1</v>
      </c>
      <c r="J140" s="226">
        <v>2</v>
      </c>
      <c r="K140" s="226">
        <v>1</v>
      </c>
      <c r="L140" s="226">
        <v>0</v>
      </c>
      <c r="M140" s="248">
        <v>35</v>
      </c>
      <c r="N140" s="246"/>
    </row>
    <row r="141" spans="2:14" ht="14.5">
      <c r="B141" s="1217"/>
      <c r="C141" s="229">
        <v>0.11428571428571428</v>
      </c>
      <c r="D141" s="229">
        <v>2.8571428571428571E-2</v>
      </c>
      <c r="E141" s="229">
        <v>0.11428571428571428</v>
      </c>
      <c r="F141" s="229">
        <v>0.54285714285714282</v>
      </c>
      <c r="G141" s="229">
        <v>8.5714285714285715E-2</v>
      </c>
      <c r="H141" s="229">
        <v>0</v>
      </c>
      <c r="I141" s="229">
        <v>2.8571428571428571E-2</v>
      </c>
      <c r="J141" s="229">
        <v>5.7142857142857141E-2</v>
      </c>
      <c r="K141" s="229">
        <v>2.8571428571428571E-2</v>
      </c>
      <c r="L141" s="229">
        <v>0</v>
      </c>
      <c r="M141" s="247">
        <v>1</v>
      </c>
      <c r="N141" s="246"/>
    </row>
    <row r="142" spans="2:14" ht="14.5">
      <c r="B142" s="1216" t="s">
        <v>377</v>
      </c>
      <c r="C142" s="226">
        <v>31</v>
      </c>
      <c r="D142" s="226">
        <v>11</v>
      </c>
      <c r="E142" s="226">
        <v>23</v>
      </c>
      <c r="F142" s="226">
        <v>116</v>
      </c>
      <c r="G142" s="226">
        <v>32</v>
      </c>
      <c r="H142" s="226">
        <v>11</v>
      </c>
      <c r="I142" s="226">
        <v>24</v>
      </c>
      <c r="J142" s="226">
        <v>71</v>
      </c>
      <c r="K142" s="226">
        <v>0</v>
      </c>
      <c r="L142" s="226">
        <v>5</v>
      </c>
      <c r="M142" s="248">
        <v>324</v>
      </c>
      <c r="N142" s="246"/>
    </row>
    <row r="143" spans="2:14" ht="14.5">
      <c r="B143" s="1217"/>
      <c r="C143" s="229">
        <v>9.5679012345679007E-2</v>
      </c>
      <c r="D143" s="229">
        <v>3.3950617283950615E-2</v>
      </c>
      <c r="E143" s="229">
        <v>7.098765432098765E-2</v>
      </c>
      <c r="F143" s="229">
        <v>0.35802469135802467</v>
      </c>
      <c r="G143" s="229">
        <v>9.8765432098765427E-2</v>
      </c>
      <c r="H143" s="229">
        <v>3.3950617283950615E-2</v>
      </c>
      <c r="I143" s="229">
        <v>7.407407407407407E-2</v>
      </c>
      <c r="J143" s="229">
        <v>0.2191358024691358</v>
      </c>
      <c r="K143" s="229">
        <v>0</v>
      </c>
      <c r="L143" s="229">
        <v>1.5432098765432098E-2</v>
      </c>
      <c r="M143" s="247">
        <v>1</v>
      </c>
      <c r="N143" s="246"/>
    </row>
    <row r="144" spans="2:14" ht="14.5">
      <c r="B144" s="1216" t="s">
        <v>378</v>
      </c>
      <c r="C144" s="226">
        <v>302</v>
      </c>
      <c r="D144" s="226">
        <v>82</v>
      </c>
      <c r="E144" s="226">
        <v>197</v>
      </c>
      <c r="F144" s="226">
        <v>392</v>
      </c>
      <c r="G144" s="226">
        <v>274</v>
      </c>
      <c r="H144" s="226">
        <v>89</v>
      </c>
      <c r="I144" s="226">
        <v>179</v>
      </c>
      <c r="J144" s="226">
        <v>381</v>
      </c>
      <c r="K144" s="226">
        <v>23</v>
      </c>
      <c r="L144" s="226">
        <v>15</v>
      </c>
      <c r="M144" s="248">
        <v>1934</v>
      </c>
      <c r="N144" s="246"/>
    </row>
    <row r="145" spans="2:14" ht="14.5">
      <c r="B145" s="1217"/>
      <c r="C145" s="229">
        <v>0.15615305067218202</v>
      </c>
      <c r="D145" s="229">
        <v>4.2399172699069287E-2</v>
      </c>
      <c r="E145" s="229">
        <v>0.10186142709410548</v>
      </c>
      <c r="F145" s="229">
        <v>0.20268872802481902</v>
      </c>
      <c r="G145" s="229">
        <v>0.14167528438469493</v>
      </c>
      <c r="H145" s="229">
        <v>4.6018614270941054E-2</v>
      </c>
      <c r="I145" s="229">
        <v>9.2554291623578075E-2</v>
      </c>
      <c r="J145" s="229">
        <v>0.1970010341261634</v>
      </c>
      <c r="K145" s="229">
        <v>1.1892450879007239E-2</v>
      </c>
      <c r="L145" s="229">
        <v>7.7559462254395035E-3</v>
      </c>
      <c r="M145" s="247">
        <v>1</v>
      </c>
      <c r="N145" s="246"/>
    </row>
    <row r="146" spans="2:14" ht="14.5">
      <c r="B146" s="1216" t="s">
        <v>379</v>
      </c>
      <c r="C146" s="226">
        <v>306</v>
      </c>
      <c r="D146" s="226">
        <v>84</v>
      </c>
      <c r="E146" s="226">
        <v>148</v>
      </c>
      <c r="F146" s="226">
        <v>144</v>
      </c>
      <c r="G146" s="226">
        <v>387</v>
      </c>
      <c r="H146" s="226">
        <v>151</v>
      </c>
      <c r="I146" s="226">
        <v>165</v>
      </c>
      <c r="J146" s="226">
        <v>208</v>
      </c>
      <c r="K146" s="226">
        <v>9</v>
      </c>
      <c r="L146" s="226">
        <v>11</v>
      </c>
      <c r="M146" s="248">
        <v>1613</v>
      </c>
      <c r="N146" s="246"/>
    </row>
    <row r="147" spans="2:14" ht="14.5">
      <c r="B147" s="1217"/>
      <c r="C147" s="229">
        <v>0.18970861748295104</v>
      </c>
      <c r="D147" s="229">
        <v>5.2076875387476754E-2</v>
      </c>
      <c r="E147" s="229">
        <v>9.1754494730316175E-2</v>
      </c>
      <c r="F147" s="229">
        <v>8.9274643521388711E-2</v>
      </c>
      <c r="G147" s="229">
        <v>0.23992560446373218</v>
      </c>
      <c r="H147" s="229">
        <v>9.3614383137011772E-2</v>
      </c>
      <c r="I147" s="229">
        <v>0.10229386236825791</v>
      </c>
      <c r="J147" s="229">
        <v>0.12895226286422815</v>
      </c>
      <c r="K147" s="229">
        <v>5.5796652200867944E-3</v>
      </c>
      <c r="L147" s="229">
        <v>6.8195908245505272E-3</v>
      </c>
      <c r="M147" s="247">
        <v>1</v>
      </c>
      <c r="N147" s="246"/>
    </row>
    <row r="148" spans="2:14" ht="14.5">
      <c r="B148" s="1216" t="s">
        <v>380</v>
      </c>
      <c r="C148" s="226">
        <v>1670</v>
      </c>
      <c r="D148" s="226">
        <v>446</v>
      </c>
      <c r="E148" s="226">
        <v>480</v>
      </c>
      <c r="F148" s="226">
        <v>524</v>
      </c>
      <c r="G148" s="226">
        <v>2436</v>
      </c>
      <c r="H148" s="226">
        <v>775</v>
      </c>
      <c r="I148" s="226">
        <v>676</v>
      </c>
      <c r="J148" s="226">
        <v>674</v>
      </c>
      <c r="K148" s="226">
        <v>36</v>
      </c>
      <c r="L148" s="226">
        <v>25</v>
      </c>
      <c r="M148" s="248">
        <v>7742</v>
      </c>
      <c r="N148" s="246"/>
    </row>
    <row r="149" spans="2:14" ht="14.5">
      <c r="B149" s="1217"/>
      <c r="C149" s="229">
        <v>0.2157065357788685</v>
      </c>
      <c r="D149" s="229">
        <v>5.7607853267889433E-2</v>
      </c>
      <c r="E149" s="229">
        <v>6.1999483337638855E-2</v>
      </c>
      <c r="F149" s="229">
        <v>6.7682769310255742E-2</v>
      </c>
      <c r="G149" s="229">
        <v>0.31464737793851716</v>
      </c>
      <c r="H149" s="229">
        <v>0.1001033324722294</v>
      </c>
      <c r="I149" s="229">
        <v>8.7315939033841383E-2</v>
      </c>
      <c r="J149" s="229">
        <v>8.7057607853267896E-2</v>
      </c>
      <c r="K149" s="229">
        <v>4.6499612503229136E-3</v>
      </c>
      <c r="L149" s="229">
        <v>3.2291397571686904E-3</v>
      </c>
      <c r="M149" s="247">
        <v>1</v>
      </c>
      <c r="N149" s="246"/>
    </row>
    <row r="150" spans="2:14" ht="15" thickBot="1">
      <c r="B150" s="1219" t="s">
        <v>381</v>
      </c>
      <c r="C150" s="226">
        <f>C140+C142+C144+C146+C148</f>
        <v>2313</v>
      </c>
      <c r="D150" s="226">
        <f>SUM(D140,D142,D144,D146,D148)</f>
        <v>624</v>
      </c>
      <c r="E150" s="226">
        <f>E140+E142+E144+E146+E148</f>
        <v>852</v>
      </c>
      <c r="F150" s="226">
        <f>F140+F142+F144+F146+F148</f>
        <v>1195</v>
      </c>
      <c r="G150" s="226">
        <f t="shared" ref="G150:L150" si="0">G140+G142+G144+G146+G148</f>
        <v>3132</v>
      </c>
      <c r="H150" s="226">
        <f t="shared" si="0"/>
        <v>1026</v>
      </c>
      <c r="I150" s="226">
        <f t="shared" si="0"/>
        <v>1045</v>
      </c>
      <c r="J150" s="226">
        <f t="shared" si="0"/>
        <v>1336</v>
      </c>
      <c r="K150" s="226">
        <f t="shared" si="0"/>
        <v>69</v>
      </c>
      <c r="L150" s="226">
        <f t="shared" si="0"/>
        <v>56</v>
      </c>
      <c r="M150" s="248">
        <f>SUM(C150:L150)</f>
        <v>11648</v>
      </c>
      <c r="N150" s="246"/>
    </row>
    <row r="151" spans="2:14" ht="15.5" thickTop="1" thickBot="1">
      <c r="B151" s="1220"/>
      <c r="C151" s="233">
        <v>0.19860956141103767</v>
      </c>
      <c r="D151" s="233">
        <v>5.3557634537807916E-2</v>
      </c>
      <c r="E151" s="233">
        <v>7.321259977684319E-2</v>
      </c>
      <c r="F151" s="233">
        <v>0.10265213286413183</v>
      </c>
      <c r="G151" s="233">
        <v>0.26890395674191059</v>
      </c>
      <c r="H151" s="233">
        <v>8.8061110634280321E-2</v>
      </c>
      <c r="I151" s="233">
        <v>8.9691871942322546E-2</v>
      </c>
      <c r="J151" s="233">
        <v>0.11458243927559866</v>
      </c>
      <c r="K151" s="233">
        <v>5.9222384344691445E-3</v>
      </c>
      <c r="L151" s="233">
        <v>4.8064543815981462E-3</v>
      </c>
      <c r="M151" s="312">
        <v>1</v>
      </c>
      <c r="N151" s="246"/>
    </row>
    <row r="152" spans="2:14" ht="13" customHeight="1">
      <c r="B152" s="246"/>
      <c r="C152" s="246"/>
      <c r="D152" s="246"/>
      <c r="E152" s="246"/>
      <c r="F152" s="246"/>
      <c r="G152" s="246"/>
      <c r="H152" s="246"/>
      <c r="I152" s="246"/>
      <c r="J152" s="246"/>
      <c r="K152" s="246"/>
      <c r="L152" s="246"/>
      <c r="M152" s="246"/>
      <c r="N152" s="246"/>
    </row>
    <row r="153" spans="2:14" ht="12.65" customHeight="1" thickBot="1">
      <c r="B153" s="246"/>
      <c r="C153" s="246"/>
      <c r="D153" s="246"/>
      <c r="E153" s="246"/>
      <c r="F153" s="246"/>
      <c r="G153" s="246"/>
      <c r="H153" s="246"/>
      <c r="I153" s="246"/>
      <c r="J153" s="246"/>
      <c r="K153" s="246"/>
      <c r="L153" s="246"/>
      <c r="M153" s="250"/>
      <c r="N153" s="246"/>
    </row>
    <row r="154" spans="2:14" ht="13" thickTop="1">
      <c r="B154" s="59" t="s">
        <v>443</v>
      </c>
      <c r="C154" s="1215" t="s">
        <v>206</v>
      </c>
      <c r="D154" s="1215"/>
      <c r="E154" s="1215"/>
      <c r="F154" s="1215"/>
      <c r="G154" s="1215" t="s">
        <v>204</v>
      </c>
      <c r="H154" s="1215"/>
      <c r="I154" s="1215"/>
      <c r="J154" s="1215"/>
      <c r="K154" s="1215" t="s">
        <v>383</v>
      </c>
      <c r="L154" s="1215"/>
      <c r="M154" s="1222"/>
      <c r="N154" s="1222"/>
    </row>
    <row r="155" spans="2:14">
      <c r="B155" s="49" t="s">
        <v>384</v>
      </c>
      <c r="C155" s="63" t="s">
        <v>372</v>
      </c>
      <c r="D155" s="63" t="s">
        <v>373</v>
      </c>
      <c r="E155" s="63" t="s">
        <v>374</v>
      </c>
      <c r="F155" s="63" t="s">
        <v>375</v>
      </c>
      <c r="G155" s="63" t="s">
        <v>372</v>
      </c>
      <c r="H155" s="63" t="s">
        <v>373</v>
      </c>
      <c r="I155" s="63" t="s">
        <v>374</v>
      </c>
      <c r="J155" s="63" t="s">
        <v>375</v>
      </c>
      <c r="K155" s="63" t="s">
        <v>206</v>
      </c>
      <c r="L155" s="63" t="s">
        <v>204</v>
      </c>
      <c r="M155" s="63" t="s">
        <v>184</v>
      </c>
      <c r="N155" s="70"/>
    </row>
    <row r="156" spans="2:14" ht="14.5">
      <c r="B156" s="1216" t="s">
        <v>376</v>
      </c>
      <c r="C156" s="226">
        <v>2</v>
      </c>
      <c r="D156" s="226">
        <v>1</v>
      </c>
      <c r="E156" s="226">
        <v>4</v>
      </c>
      <c r="F156" s="226">
        <v>15</v>
      </c>
      <c r="G156" s="226">
        <v>3</v>
      </c>
      <c r="H156" s="226">
        <v>0</v>
      </c>
      <c r="I156" s="226">
        <v>0</v>
      </c>
      <c r="J156" s="226">
        <v>3</v>
      </c>
      <c r="K156" s="226">
        <v>1</v>
      </c>
      <c r="L156" s="226">
        <v>0</v>
      </c>
      <c r="M156" s="248">
        <v>29</v>
      </c>
      <c r="N156" s="246"/>
    </row>
    <row r="157" spans="2:14" ht="14.5">
      <c r="B157" s="1217"/>
      <c r="C157" s="229">
        <v>6.8965517241379309E-2</v>
      </c>
      <c r="D157" s="229">
        <v>3.4482758620689655E-2</v>
      </c>
      <c r="E157" s="229">
        <v>0.13793103448275862</v>
      </c>
      <c r="F157" s="229">
        <v>0.51724137931034486</v>
      </c>
      <c r="G157" s="229">
        <v>0.10344827586206896</v>
      </c>
      <c r="H157" s="229">
        <v>0</v>
      </c>
      <c r="I157" s="229">
        <v>0</v>
      </c>
      <c r="J157" s="229">
        <v>0.10344827586206896</v>
      </c>
      <c r="K157" s="229">
        <v>3.4482758620689655E-2</v>
      </c>
      <c r="L157" s="229">
        <v>0</v>
      </c>
      <c r="M157" s="247">
        <v>1</v>
      </c>
      <c r="N157" s="246"/>
    </row>
    <row r="158" spans="2:14" ht="14.5">
      <c r="B158" s="1216" t="s">
        <v>377</v>
      </c>
      <c r="C158" s="226">
        <v>19</v>
      </c>
      <c r="D158" s="226">
        <v>11</v>
      </c>
      <c r="E158" s="226">
        <v>30</v>
      </c>
      <c r="F158" s="226">
        <v>128</v>
      </c>
      <c r="G158" s="226">
        <v>25</v>
      </c>
      <c r="H158" s="226">
        <v>8</v>
      </c>
      <c r="I158" s="226">
        <v>39</v>
      </c>
      <c r="J158" s="226">
        <v>81</v>
      </c>
      <c r="K158" s="226">
        <v>4</v>
      </c>
      <c r="L158" s="226">
        <v>10</v>
      </c>
      <c r="M158" s="248">
        <v>355</v>
      </c>
      <c r="N158" s="246"/>
    </row>
    <row r="159" spans="2:14" ht="14.5">
      <c r="B159" s="1217"/>
      <c r="C159" s="229">
        <v>5.3521126760563378E-2</v>
      </c>
      <c r="D159" s="229">
        <v>3.0985915492957747E-2</v>
      </c>
      <c r="E159" s="229">
        <v>8.4507042253521125E-2</v>
      </c>
      <c r="F159" s="229">
        <v>0.36056338028169016</v>
      </c>
      <c r="G159" s="229">
        <v>7.0422535211267609E-2</v>
      </c>
      <c r="H159" s="229">
        <v>2.2535211267605635E-2</v>
      </c>
      <c r="I159" s="229">
        <v>0.10985915492957747</v>
      </c>
      <c r="J159" s="229">
        <v>0.22816901408450704</v>
      </c>
      <c r="K159" s="229">
        <v>1.1267605633802818E-2</v>
      </c>
      <c r="L159" s="229">
        <v>2.8169014084507043E-2</v>
      </c>
      <c r="M159" s="247">
        <v>1</v>
      </c>
      <c r="N159" s="246"/>
    </row>
    <row r="160" spans="2:14" ht="14.5">
      <c r="B160" s="1216" t="s">
        <v>378</v>
      </c>
      <c r="C160" s="226">
        <v>259</v>
      </c>
      <c r="D160" s="226">
        <v>86</v>
      </c>
      <c r="E160" s="226">
        <v>216</v>
      </c>
      <c r="F160" s="226">
        <v>418</v>
      </c>
      <c r="G160" s="226">
        <v>255</v>
      </c>
      <c r="H160" s="226">
        <v>86</v>
      </c>
      <c r="I160" s="226">
        <v>231</v>
      </c>
      <c r="J160" s="226">
        <v>415</v>
      </c>
      <c r="K160" s="226">
        <v>52</v>
      </c>
      <c r="L160" s="226">
        <v>34</v>
      </c>
      <c r="M160" s="248">
        <v>2052</v>
      </c>
      <c r="N160" s="246"/>
    </row>
    <row r="161" spans="2:14" ht="14.5">
      <c r="B161" s="1217"/>
      <c r="C161" s="229">
        <v>0.12621832358674465</v>
      </c>
      <c r="D161" s="229">
        <v>4.1910331384015592E-2</v>
      </c>
      <c r="E161" s="229">
        <v>0.10526315789473684</v>
      </c>
      <c r="F161" s="229">
        <v>0.20370370370370369</v>
      </c>
      <c r="G161" s="229">
        <v>0.12426900584795321</v>
      </c>
      <c r="H161" s="229">
        <v>4.1910331384015592E-2</v>
      </c>
      <c r="I161" s="229">
        <v>0.11257309941520467</v>
      </c>
      <c r="J161" s="229">
        <v>0.20224171539961014</v>
      </c>
      <c r="K161" s="229">
        <v>2.5341130604288498E-2</v>
      </c>
      <c r="L161" s="229">
        <v>1.6569200779727095E-2</v>
      </c>
      <c r="M161" s="247">
        <v>1</v>
      </c>
      <c r="N161" s="246"/>
    </row>
    <row r="162" spans="2:14" ht="14.5">
      <c r="B162" s="1216" t="s">
        <v>379</v>
      </c>
      <c r="C162" s="226">
        <v>322</v>
      </c>
      <c r="D162" s="226">
        <v>102</v>
      </c>
      <c r="E162" s="226">
        <v>188</v>
      </c>
      <c r="F162" s="226">
        <v>144</v>
      </c>
      <c r="G162" s="226">
        <v>424</v>
      </c>
      <c r="H162" s="226">
        <v>165</v>
      </c>
      <c r="I162" s="226">
        <v>199</v>
      </c>
      <c r="J162" s="226">
        <v>222</v>
      </c>
      <c r="K162" s="226">
        <v>15</v>
      </c>
      <c r="L162" s="226">
        <v>17</v>
      </c>
      <c r="M162" s="248">
        <v>1798</v>
      </c>
      <c r="N162" s="246"/>
    </row>
    <row r="163" spans="2:14" ht="14.5">
      <c r="B163" s="1217"/>
      <c r="C163" s="229">
        <v>0.17908787541713014</v>
      </c>
      <c r="D163" s="229">
        <v>5.6729699666295881E-2</v>
      </c>
      <c r="E163" s="229">
        <v>0.10456062291434928</v>
      </c>
      <c r="F163" s="229">
        <v>8.0088987764182426E-2</v>
      </c>
      <c r="G163" s="229">
        <v>0.23581757508342602</v>
      </c>
      <c r="H163" s="229">
        <v>9.1768631813125695E-2</v>
      </c>
      <c r="I163" s="229">
        <v>0.11067853170189099</v>
      </c>
      <c r="J163" s="229">
        <v>0.12347052280311457</v>
      </c>
      <c r="K163" s="229">
        <v>8.3426028921023358E-3</v>
      </c>
      <c r="L163" s="229">
        <v>9.4549499443826474E-3</v>
      </c>
      <c r="M163" s="247">
        <v>1</v>
      </c>
      <c r="N163" s="246"/>
    </row>
    <row r="164" spans="2:14">
      <c r="B164" s="1216" t="s">
        <v>380</v>
      </c>
      <c r="C164" s="226">
        <v>1370</v>
      </c>
      <c r="D164" s="226">
        <v>361</v>
      </c>
      <c r="E164" s="226">
        <v>418</v>
      </c>
      <c r="F164" s="226">
        <v>255</v>
      </c>
      <c r="G164" s="226">
        <v>2462</v>
      </c>
      <c r="H164" s="226">
        <v>778</v>
      </c>
      <c r="I164" s="226">
        <v>671</v>
      </c>
      <c r="J164" s="226">
        <v>499</v>
      </c>
      <c r="K164" s="226">
        <v>24</v>
      </c>
      <c r="L164" s="226">
        <v>48</v>
      </c>
      <c r="M164" s="248">
        <f>SUM(C164:L164)</f>
        <v>6886</v>
      </c>
    </row>
    <row r="165" spans="2:14">
      <c r="B165" s="1217"/>
      <c r="C165" s="229">
        <f>SUM(C164/M164)</f>
        <v>0.1989544002323555</v>
      </c>
      <c r="D165" s="229">
        <v>5.2493819979642288E-2</v>
      </c>
      <c r="E165" s="229">
        <v>6.0782317871164754E-2</v>
      </c>
      <c r="F165" s="229">
        <v>3.7080122146284721E-2</v>
      </c>
      <c r="G165" s="229">
        <v>0.35756870728515339</v>
      </c>
      <c r="H165" s="229">
        <v>0.11313072560709611</v>
      </c>
      <c r="I165" s="229">
        <f>SUM(I164/M164)</f>
        <v>9.7444089456869012E-2</v>
      </c>
      <c r="J165" s="229">
        <f>SUM(J164/M164)</f>
        <v>7.246587278536161E-2</v>
      </c>
      <c r="K165" s="229">
        <v>3.489893849062091E-3</v>
      </c>
      <c r="L165" s="229">
        <v>6.979787698124182E-3</v>
      </c>
      <c r="M165" s="247">
        <v>1</v>
      </c>
    </row>
    <row r="166" spans="2:14" ht="13" thickBot="1">
      <c r="B166" s="1219" t="s">
        <v>381</v>
      </c>
      <c r="C166" s="226">
        <f>SUM(C156,C158,C160,C162,C164)</f>
        <v>1972</v>
      </c>
      <c r="D166" s="226">
        <f t="shared" ref="D166:L166" si="1">SUM(D156,D158,D160,D162,D164)</f>
        <v>561</v>
      </c>
      <c r="E166" s="226">
        <f t="shared" si="1"/>
        <v>856</v>
      </c>
      <c r="F166" s="226">
        <f t="shared" si="1"/>
        <v>960</v>
      </c>
      <c r="G166" s="226">
        <f t="shared" si="1"/>
        <v>3169</v>
      </c>
      <c r="H166" s="226">
        <f t="shared" si="1"/>
        <v>1037</v>
      </c>
      <c r="I166" s="226">
        <f t="shared" si="1"/>
        <v>1140</v>
      </c>
      <c r="J166" s="226">
        <f t="shared" si="1"/>
        <v>1220</v>
      </c>
      <c r="K166" s="226">
        <f t="shared" si="1"/>
        <v>96</v>
      </c>
      <c r="L166" s="226">
        <f t="shared" si="1"/>
        <v>109</v>
      </c>
      <c r="M166" s="248">
        <f>SUM(C166:L166)</f>
        <v>11120</v>
      </c>
    </row>
    <row r="167" spans="2:14" ht="13.5" thickTop="1" thickBot="1">
      <c r="B167" s="1220"/>
      <c r="C167" s="233">
        <v>0.17694176941769418</v>
      </c>
      <c r="D167" s="233">
        <v>5.0490504905049048E-2</v>
      </c>
      <c r="E167" s="233">
        <v>7.7040770407704073E-2</v>
      </c>
      <c r="F167" s="233">
        <v>8.6400864008640083E-2</v>
      </c>
      <c r="G167" s="233">
        <v>0.28494284942849429</v>
      </c>
      <c r="H167" s="233">
        <v>9.3330933309333092E-2</v>
      </c>
      <c r="I167" s="233">
        <v>0.1026010260102601</v>
      </c>
      <c r="J167" s="233">
        <v>0.10980109801098011</v>
      </c>
      <c r="K167" s="233">
        <v>8.6400864008640086E-3</v>
      </c>
      <c r="L167" s="233">
        <v>9.8100981009810097E-3</v>
      </c>
      <c r="M167" s="312">
        <v>1</v>
      </c>
    </row>
    <row r="168" spans="2:14" ht="13" customHeight="1">
      <c r="B168" s="246"/>
      <c r="C168" s="246"/>
      <c r="D168" s="246"/>
      <c r="E168" s="246"/>
      <c r="F168" s="246"/>
      <c r="G168" s="246"/>
      <c r="H168" s="246"/>
      <c r="I168" s="246"/>
      <c r="J168" s="246"/>
      <c r="K168" s="246"/>
      <c r="L168" s="246"/>
      <c r="M168" s="246"/>
    </row>
    <row r="169" spans="2:14" ht="12.65" customHeight="1" thickBot="1">
      <c r="B169" s="246"/>
      <c r="C169" s="246"/>
      <c r="D169" s="246"/>
      <c r="E169" s="246"/>
      <c r="F169" s="246"/>
      <c r="G169" s="246"/>
      <c r="H169" s="246"/>
      <c r="I169" s="246"/>
      <c r="J169" s="246"/>
      <c r="K169" s="246"/>
      <c r="L169" s="246"/>
      <c r="M169" s="246"/>
    </row>
    <row r="170" spans="2:14" ht="15" thickTop="1">
      <c r="B170" s="59" t="s">
        <v>385</v>
      </c>
      <c r="C170" s="1215" t="s">
        <v>206</v>
      </c>
      <c r="D170" s="1215"/>
      <c r="E170" s="1215"/>
      <c r="F170" s="1215"/>
      <c r="G170" s="1215" t="s">
        <v>204</v>
      </c>
      <c r="H170" s="1215"/>
      <c r="I170" s="1215"/>
      <c r="J170" s="1215"/>
      <c r="K170" s="1215" t="s">
        <v>383</v>
      </c>
      <c r="L170" s="1215"/>
      <c r="M170" s="246"/>
    </row>
    <row r="171" spans="2:14" ht="14.5">
      <c r="B171" s="49"/>
      <c r="C171" s="63" t="s">
        <v>372</v>
      </c>
      <c r="D171" s="63" t="s">
        <v>373</v>
      </c>
      <c r="E171" s="63" t="s">
        <v>374</v>
      </c>
      <c r="F171" s="63" t="s">
        <v>375</v>
      </c>
      <c r="G171" s="63" t="s">
        <v>372</v>
      </c>
      <c r="H171" s="63" t="s">
        <v>373</v>
      </c>
      <c r="I171" s="63" t="s">
        <v>374</v>
      </c>
      <c r="J171" s="63" t="s">
        <v>375</v>
      </c>
      <c r="K171" s="63" t="s">
        <v>206</v>
      </c>
      <c r="L171" s="63" t="s">
        <v>204</v>
      </c>
      <c r="M171" s="246"/>
    </row>
    <row r="172" spans="2:14" ht="14.5">
      <c r="B172" s="251" t="s">
        <v>376</v>
      </c>
      <c r="C172" s="252">
        <v>-4.5320197044334973E-2</v>
      </c>
      <c r="D172" s="252">
        <v>5.9113300492610842E-3</v>
      </c>
      <c r="E172" s="252">
        <v>2.3645320197044337E-2</v>
      </c>
      <c r="F172" s="252">
        <v>-2.5615763546797954E-2</v>
      </c>
      <c r="G172" s="252">
        <v>1.7733990147783249E-2</v>
      </c>
      <c r="H172" s="252">
        <v>0</v>
      </c>
      <c r="I172" s="252">
        <v>-2.8571428571428571E-2</v>
      </c>
      <c r="J172" s="252">
        <v>4.6305418719211823E-2</v>
      </c>
      <c r="K172" s="252">
        <v>5.9113300492610842E-3</v>
      </c>
      <c r="L172" s="229">
        <v>0</v>
      </c>
      <c r="M172" s="246"/>
    </row>
    <row r="173" spans="2:14" ht="14.5">
      <c r="B173" s="251" t="s">
        <v>377</v>
      </c>
      <c r="C173" s="252">
        <v>-4.2157885585115629E-2</v>
      </c>
      <c r="D173" s="252">
        <v>-2.9647017909928686E-3</v>
      </c>
      <c r="E173" s="252">
        <v>1.3519387932533475E-2</v>
      </c>
      <c r="F173" s="252">
        <v>2.5386889236654886E-3</v>
      </c>
      <c r="G173" s="252">
        <v>-2.8342896887497818E-2</v>
      </c>
      <c r="H173" s="252">
        <v>-1.141540601634498E-2</v>
      </c>
      <c r="I173" s="252">
        <v>3.5785080855503401E-2</v>
      </c>
      <c r="J173" s="252">
        <v>9.0332116153712394E-3</v>
      </c>
      <c r="K173" s="252">
        <v>1.1267605633802818E-2</v>
      </c>
      <c r="L173" s="229">
        <v>1.2736915319074945E-2</v>
      </c>
      <c r="M173" s="246"/>
    </row>
    <row r="174" spans="2:14" ht="14.5">
      <c r="B174" s="251" t="s">
        <v>378</v>
      </c>
      <c r="C174" s="252">
        <v>-2.9934727085437374E-2</v>
      </c>
      <c r="D174" s="252">
        <v>-4.8884131505369521E-4</v>
      </c>
      <c r="E174" s="252">
        <v>3.4017308006313585E-3</v>
      </c>
      <c r="F174" s="252">
        <v>1.014975678884672E-3</v>
      </c>
      <c r="G174" s="252">
        <v>-1.7406278536741718E-2</v>
      </c>
      <c r="H174" s="252">
        <v>-4.1082828869254615E-3</v>
      </c>
      <c r="I174" s="252">
        <v>2.0018807791626597E-2</v>
      </c>
      <c r="J174" s="252">
        <v>5.2406812734467345E-3</v>
      </c>
      <c r="K174" s="252">
        <v>1.3448679725281259E-2</v>
      </c>
      <c r="L174" s="229">
        <v>8.8132545542875911E-3</v>
      </c>
      <c r="M174" s="246"/>
    </row>
    <row r="175" spans="2:14" ht="14.5">
      <c r="B175" s="251" t="s">
        <v>386</v>
      </c>
      <c r="C175" s="252">
        <v>-1.0620742065820893E-2</v>
      </c>
      <c r="D175" s="252">
        <v>4.6528242788191274E-3</v>
      </c>
      <c r="E175" s="252">
        <v>1.2806128184033108E-2</v>
      </c>
      <c r="F175" s="252">
        <v>-9.1856557572062847E-3</v>
      </c>
      <c r="G175" s="252">
        <v>-4.1080293803061607E-3</v>
      </c>
      <c r="H175" s="252">
        <v>-1.8457513238860773E-3</v>
      </c>
      <c r="I175" s="252">
        <v>8.3846693336330769E-3</v>
      </c>
      <c r="J175" s="252">
        <v>-5.4817400611135714E-3</v>
      </c>
      <c r="K175" s="252">
        <v>2.7629376720155413E-3</v>
      </c>
      <c r="L175" s="229">
        <v>2.6353591198321202E-3</v>
      </c>
      <c r="M175" s="246"/>
    </row>
    <row r="176" spans="2:14" ht="14.5">
      <c r="B176" s="251" t="s">
        <v>380</v>
      </c>
      <c r="C176" s="252">
        <v>-1.6752135546513003E-2</v>
      </c>
      <c r="D176" s="252">
        <v>-5.1826426957140084E-3</v>
      </c>
      <c r="E176" s="252">
        <v>-1.2966079382778356E-3</v>
      </c>
      <c r="F176" s="252">
        <v>-3.0651110872846506E-2</v>
      </c>
      <c r="G176" s="252">
        <v>4.2889653719920262E-2</v>
      </c>
      <c r="H176" s="252">
        <v>1.2879531309356429E-2</v>
      </c>
      <c r="I176" s="252">
        <v>1.0128150423027629E-2</v>
      </c>
      <c r="J176" s="252">
        <v>-1.4591735067906286E-2</v>
      </c>
      <c r="K176" s="252">
        <v>-1.1646286915079269E-3</v>
      </c>
      <c r="L176" s="229">
        <v>3.7415253604612831E-3</v>
      </c>
      <c r="M176" s="246"/>
    </row>
    <row r="177" spans="2:14" ht="15" thickBot="1">
      <c r="B177" s="311" t="s">
        <v>381</v>
      </c>
      <c r="C177" s="307">
        <v>-2.1236733140959752E-2</v>
      </c>
      <c r="D177" s="307">
        <v>-3.1217882836587843E-3</v>
      </c>
      <c r="E177" s="307">
        <v>3.8328128705826525E-3</v>
      </c>
      <c r="F177" s="307">
        <v>-1.6261784528421211E-2</v>
      </c>
      <c r="G177" s="307">
        <v>1.6094651751126565E-2</v>
      </c>
      <c r="H177" s="307">
        <v>5.1716044746620282E-3</v>
      </c>
      <c r="I177" s="307">
        <v>1.2803013084038264E-2</v>
      </c>
      <c r="J177" s="307">
        <v>-4.9855719819748567E-3</v>
      </c>
      <c r="K177" s="307">
        <v>2.7093297889161198E-3</v>
      </c>
      <c r="L177" s="307">
        <v>4.9944659656889871E-3</v>
      </c>
      <c r="M177" s="246"/>
    </row>
    <row r="178" spans="2:14" ht="14.5">
      <c r="B178" s="844"/>
      <c r="C178" s="641"/>
      <c r="D178" s="641"/>
      <c r="E178" s="641"/>
      <c r="F178" s="641"/>
      <c r="G178" s="641"/>
      <c r="H178" s="641"/>
      <c r="I178" s="641"/>
      <c r="J178" s="641"/>
      <c r="K178" s="641"/>
      <c r="L178" s="641"/>
      <c r="M178" s="246"/>
    </row>
    <row r="179" spans="2:14" ht="18.5">
      <c r="B179" s="1221" t="s">
        <v>444</v>
      </c>
      <c r="C179" s="1221"/>
      <c r="D179" s="1221"/>
      <c r="E179" s="1221"/>
      <c r="F179" s="1221"/>
      <c r="G179" s="1221"/>
      <c r="H179" s="1221"/>
      <c r="I179" s="1221"/>
      <c r="J179" s="1221"/>
      <c r="K179" s="1221"/>
      <c r="L179" s="1221"/>
      <c r="M179" s="1221"/>
    </row>
    <row r="180" spans="2:14" ht="20.149999999999999" customHeight="1" thickBot="1">
      <c r="B180" s="288" t="s">
        <v>445</v>
      </c>
      <c r="C180" s="288"/>
      <c r="D180" s="288"/>
      <c r="E180" s="288"/>
      <c r="F180" s="288"/>
    </row>
    <row r="181" spans="2:14" ht="13" thickTop="1">
      <c r="B181" s="59" t="s">
        <v>446</v>
      </c>
      <c r="C181" s="1215" t="s">
        <v>206</v>
      </c>
      <c r="D181" s="1215"/>
      <c r="E181" s="1215"/>
      <c r="F181" s="1215"/>
      <c r="G181" s="1215" t="s">
        <v>204</v>
      </c>
      <c r="H181" s="1215"/>
      <c r="I181" s="1215"/>
      <c r="J181" s="1215"/>
      <c r="K181" s="1215" t="s">
        <v>370</v>
      </c>
      <c r="L181" s="1215"/>
      <c r="M181" s="1222"/>
      <c r="N181" s="1222"/>
    </row>
    <row r="182" spans="2:14">
      <c r="B182" s="49" t="s">
        <v>447</v>
      </c>
      <c r="C182" s="63" t="s">
        <v>372</v>
      </c>
      <c r="D182" s="63" t="s">
        <v>373</v>
      </c>
      <c r="E182" s="63" t="s">
        <v>374</v>
      </c>
      <c r="F182" s="63" t="s">
        <v>375</v>
      </c>
      <c r="G182" s="63" t="s">
        <v>372</v>
      </c>
      <c r="H182" s="63" t="s">
        <v>373</v>
      </c>
      <c r="I182" s="63" t="s">
        <v>374</v>
      </c>
      <c r="J182" s="63" t="s">
        <v>375</v>
      </c>
      <c r="K182" s="63" t="s">
        <v>206</v>
      </c>
      <c r="L182" s="63" t="s">
        <v>204</v>
      </c>
      <c r="M182" s="63" t="s">
        <v>184</v>
      </c>
      <c r="N182" s="70"/>
    </row>
    <row r="183" spans="2:14" ht="13">
      <c r="B183" s="1216" t="s">
        <v>376</v>
      </c>
      <c r="C183" s="195">
        <v>3</v>
      </c>
      <c r="D183" s="195">
        <v>1</v>
      </c>
      <c r="E183" s="195">
        <v>4</v>
      </c>
      <c r="F183" s="195">
        <v>19</v>
      </c>
      <c r="G183" s="195">
        <v>3</v>
      </c>
      <c r="H183" s="195">
        <v>0</v>
      </c>
      <c r="I183" s="195">
        <v>0</v>
      </c>
      <c r="J183" s="195">
        <v>2</v>
      </c>
      <c r="K183" s="195">
        <v>1</v>
      </c>
      <c r="L183" s="195">
        <v>0</v>
      </c>
      <c r="M183" s="200">
        <f>SUM(C183:L183)</f>
        <v>33</v>
      </c>
    </row>
    <row r="184" spans="2:14" ht="13">
      <c r="B184" s="1217"/>
      <c r="C184" s="201">
        <f t="shared" ref="C184:M184" si="2">C183/$M$183</f>
        <v>9.0909090909090912E-2</v>
      </c>
      <c r="D184" s="201">
        <f t="shared" si="2"/>
        <v>3.0303030303030304E-2</v>
      </c>
      <c r="E184" s="201">
        <f t="shared" si="2"/>
        <v>0.12121212121212122</v>
      </c>
      <c r="F184" s="201">
        <f t="shared" si="2"/>
        <v>0.5757575757575758</v>
      </c>
      <c r="G184" s="201">
        <f t="shared" si="2"/>
        <v>9.0909090909090912E-2</v>
      </c>
      <c r="H184" s="201">
        <f t="shared" si="2"/>
        <v>0</v>
      </c>
      <c r="I184" s="201">
        <f t="shared" si="2"/>
        <v>0</v>
      </c>
      <c r="J184" s="201">
        <f t="shared" si="2"/>
        <v>6.0606060606060608E-2</v>
      </c>
      <c r="K184" s="201">
        <f t="shared" si="2"/>
        <v>3.0303030303030304E-2</v>
      </c>
      <c r="L184" s="201">
        <f t="shared" si="2"/>
        <v>0</v>
      </c>
      <c r="M184" s="202">
        <f t="shared" si="2"/>
        <v>1</v>
      </c>
    </row>
    <row r="185" spans="2:14" ht="13">
      <c r="B185" s="1216" t="s">
        <v>377</v>
      </c>
      <c r="C185" s="195">
        <v>25</v>
      </c>
      <c r="D185" s="195">
        <v>9</v>
      </c>
      <c r="E185">
        <v>24</v>
      </c>
      <c r="F185" s="195">
        <v>115</v>
      </c>
      <c r="G185" s="195">
        <v>29</v>
      </c>
      <c r="H185" s="195">
        <v>10</v>
      </c>
      <c r="I185" s="195">
        <v>23</v>
      </c>
      <c r="J185" s="195">
        <v>66</v>
      </c>
      <c r="K185" s="195">
        <v>0</v>
      </c>
      <c r="L185" s="195">
        <v>5</v>
      </c>
      <c r="M185" s="200">
        <f>SUM(C185:L185)</f>
        <v>306</v>
      </c>
    </row>
    <row r="186" spans="2:14" ht="13">
      <c r="B186" s="1217"/>
      <c r="C186" s="201">
        <f t="shared" ref="C186:M186" si="3">C185/$M$185</f>
        <v>8.1699346405228759E-2</v>
      </c>
      <c r="D186" s="201">
        <f t="shared" si="3"/>
        <v>2.9411764705882353E-2</v>
      </c>
      <c r="E186" s="201">
        <f t="shared" si="3"/>
        <v>7.8431372549019607E-2</v>
      </c>
      <c r="F186" s="201">
        <f t="shared" si="3"/>
        <v>0.37581699346405228</v>
      </c>
      <c r="G186" s="201">
        <f t="shared" si="3"/>
        <v>9.4771241830065356E-2</v>
      </c>
      <c r="H186" s="201">
        <f t="shared" si="3"/>
        <v>3.2679738562091505E-2</v>
      </c>
      <c r="I186" s="201">
        <f t="shared" si="3"/>
        <v>7.5163398692810454E-2</v>
      </c>
      <c r="J186" s="201">
        <f t="shared" si="3"/>
        <v>0.21568627450980393</v>
      </c>
      <c r="K186" s="201">
        <f t="shared" si="3"/>
        <v>0</v>
      </c>
      <c r="L186" s="201">
        <f t="shared" si="3"/>
        <v>1.6339869281045753E-2</v>
      </c>
      <c r="M186" s="202">
        <f t="shared" si="3"/>
        <v>1</v>
      </c>
    </row>
    <row r="187" spans="2:14" ht="13">
      <c r="B187" s="1216" t="s">
        <v>378</v>
      </c>
      <c r="C187" s="195">
        <v>257</v>
      </c>
      <c r="D187" s="195">
        <v>75</v>
      </c>
      <c r="E187" s="195">
        <v>188</v>
      </c>
      <c r="F187" s="195">
        <v>393</v>
      </c>
      <c r="G187" s="195">
        <v>248</v>
      </c>
      <c r="H187" s="195">
        <v>80</v>
      </c>
      <c r="I187" s="195">
        <v>184</v>
      </c>
      <c r="J187" s="195">
        <v>385</v>
      </c>
      <c r="K187" s="195">
        <v>24</v>
      </c>
      <c r="L187" s="195">
        <v>15</v>
      </c>
      <c r="M187" s="200">
        <f>SUM(C187:L187)</f>
        <v>1849</v>
      </c>
    </row>
    <row r="188" spans="2:14" ht="13">
      <c r="B188" s="1217"/>
      <c r="C188" s="201">
        <v>0.17</v>
      </c>
      <c r="D188" s="201">
        <f t="shared" ref="D188:M188" si="4">D187/$M$187</f>
        <v>4.0562466197944833E-2</v>
      </c>
      <c r="E188" s="201">
        <f t="shared" si="4"/>
        <v>0.10167658193618172</v>
      </c>
      <c r="F188" s="201">
        <f t="shared" si="4"/>
        <v>0.21254732287723094</v>
      </c>
      <c r="G188" s="201">
        <f t="shared" si="4"/>
        <v>0.13412655489453759</v>
      </c>
      <c r="H188" s="201">
        <f t="shared" si="4"/>
        <v>4.3266630611141159E-2</v>
      </c>
      <c r="I188" s="201">
        <f t="shared" si="4"/>
        <v>9.9513250405624656E-2</v>
      </c>
      <c r="J188" s="201">
        <f t="shared" si="4"/>
        <v>0.20822065981611682</v>
      </c>
      <c r="K188" s="201">
        <f t="shared" si="4"/>
        <v>1.2979989183342347E-2</v>
      </c>
      <c r="L188" s="201">
        <f t="shared" si="4"/>
        <v>8.1124932395889669E-3</v>
      </c>
      <c r="M188" s="202">
        <f t="shared" si="4"/>
        <v>1</v>
      </c>
    </row>
    <row r="189" spans="2:14" ht="13">
      <c r="B189" s="1216" t="s">
        <v>379</v>
      </c>
      <c r="C189" s="195">
        <v>276</v>
      </c>
      <c r="D189" s="195">
        <v>79</v>
      </c>
      <c r="E189" s="195">
        <v>153</v>
      </c>
      <c r="F189" s="195">
        <v>151</v>
      </c>
      <c r="G189" s="195">
        <v>350</v>
      </c>
      <c r="H189" s="195">
        <v>144</v>
      </c>
      <c r="I189" s="195">
        <v>166</v>
      </c>
      <c r="J189" s="195">
        <v>217</v>
      </c>
      <c r="K189" s="195">
        <v>9</v>
      </c>
      <c r="L189" s="195">
        <v>13</v>
      </c>
      <c r="M189" s="200">
        <f>SUM(C189:L189)</f>
        <v>1558</v>
      </c>
    </row>
    <row r="190" spans="2:14" ht="13">
      <c r="B190" s="1217"/>
      <c r="C190" s="201">
        <f t="shared" ref="C190:M190" si="5">C189/$M$189</f>
        <v>0.17715019255455713</v>
      </c>
      <c r="D190" s="201">
        <f t="shared" si="5"/>
        <v>5.0706033376123234E-2</v>
      </c>
      <c r="E190" s="201">
        <f t="shared" si="5"/>
        <v>9.8202824133504493E-2</v>
      </c>
      <c r="F190" s="201">
        <f t="shared" si="5"/>
        <v>9.6919127086007709E-2</v>
      </c>
      <c r="G190" s="201">
        <f t="shared" si="5"/>
        <v>0.22464698331193839</v>
      </c>
      <c r="H190" s="201">
        <f t="shared" si="5"/>
        <v>9.2426187419768935E-2</v>
      </c>
      <c r="I190" s="201">
        <f t="shared" si="5"/>
        <v>0.10654685494223363</v>
      </c>
      <c r="J190" s="201">
        <f t="shared" si="5"/>
        <v>0.13928112965340181</v>
      </c>
      <c r="K190" s="201">
        <f t="shared" si="5"/>
        <v>5.7766367137355584E-3</v>
      </c>
      <c r="L190" s="201">
        <f t="shared" si="5"/>
        <v>8.3440308087291398E-3</v>
      </c>
      <c r="M190" s="202">
        <f t="shared" si="5"/>
        <v>1</v>
      </c>
    </row>
    <row r="191" spans="2:14" ht="13">
      <c r="B191" s="1216" t="s">
        <v>380</v>
      </c>
      <c r="C191" s="195">
        <v>1543</v>
      </c>
      <c r="D191" s="195">
        <v>429</v>
      </c>
      <c r="E191" s="195">
        <v>494</v>
      </c>
      <c r="F191" s="195">
        <v>558</v>
      </c>
      <c r="G191" s="195">
        <v>2310</v>
      </c>
      <c r="H191" s="195">
        <v>756</v>
      </c>
      <c r="I191" s="195">
        <v>673</v>
      </c>
      <c r="J191" s="195">
        <v>669</v>
      </c>
      <c r="K191" s="195">
        <v>36</v>
      </c>
      <c r="L191" s="195">
        <v>26</v>
      </c>
      <c r="M191" s="200">
        <f>SUM(C191:L191)</f>
        <v>7494</v>
      </c>
    </row>
    <row r="192" spans="2:14" ht="13">
      <c r="B192" s="1217"/>
      <c r="C192" s="201">
        <f t="shared" ref="C192:M192" si="6">C191/$M$191</f>
        <v>0.20589805177475315</v>
      </c>
      <c r="D192" s="201">
        <f t="shared" si="6"/>
        <v>5.7245796637309845E-2</v>
      </c>
      <c r="E192" s="201">
        <f t="shared" si="6"/>
        <v>6.5919402188417395E-2</v>
      </c>
      <c r="F192" s="201">
        <f t="shared" si="6"/>
        <v>7.4459567654123301E-2</v>
      </c>
      <c r="G192" s="201">
        <f t="shared" si="6"/>
        <v>0.30824659727782228</v>
      </c>
      <c r="H192" s="201">
        <f t="shared" si="6"/>
        <v>0.10088070456365092</v>
      </c>
      <c r="I192" s="201">
        <f t="shared" si="6"/>
        <v>8.980517747531358E-2</v>
      </c>
      <c r="J192" s="201">
        <f t="shared" si="6"/>
        <v>8.9271417133706968E-2</v>
      </c>
      <c r="K192" s="201">
        <f t="shared" si="6"/>
        <v>4.8038430744595673E-3</v>
      </c>
      <c r="L192" s="201">
        <f t="shared" si="6"/>
        <v>3.4694422204430211E-3</v>
      </c>
      <c r="M192" s="202">
        <f t="shared" si="6"/>
        <v>1</v>
      </c>
    </row>
    <row r="193" spans="2:14" ht="13.5" thickBot="1">
      <c r="B193" s="1219" t="s">
        <v>381</v>
      </c>
      <c r="C193" s="195">
        <v>2104</v>
      </c>
      <c r="D193" s="195">
        <v>593</v>
      </c>
      <c r="E193" s="195">
        <v>863</v>
      </c>
      <c r="F193" s="195">
        <v>1236</v>
      </c>
      <c r="G193" s="195">
        <v>2940</v>
      </c>
      <c r="H193" s="195">
        <v>990</v>
      </c>
      <c r="I193" s="195">
        <v>1046</v>
      </c>
      <c r="J193" s="195">
        <v>1339</v>
      </c>
      <c r="K193" s="195">
        <f>SUM(K191,K189,K187,K183)</f>
        <v>70</v>
      </c>
      <c r="L193" s="195">
        <v>59</v>
      </c>
      <c r="M193" s="316">
        <v>11240</v>
      </c>
    </row>
    <row r="194" spans="2:14" ht="14" thickTop="1" thickBot="1">
      <c r="B194" s="1220"/>
      <c r="C194" s="317">
        <f t="shared" ref="C194:M194" si="7">C193/$M$193</f>
        <v>0.18718861209964413</v>
      </c>
      <c r="D194" s="317">
        <f t="shared" si="7"/>
        <v>5.2758007117437722E-2</v>
      </c>
      <c r="E194" s="317">
        <f t="shared" si="7"/>
        <v>7.6779359430604988E-2</v>
      </c>
      <c r="F194" s="317">
        <f t="shared" si="7"/>
        <v>0.1099644128113879</v>
      </c>
      <c r="G194" s="317">
        <f t="shared" si="7"/>
        <v>0.26156583629893237</v>
      </c>
      <c r="H194" s="317">
        <f t="shared" si="7"/>
        <v>8.8078291814946613E-2</v>
      </c>
      <c r="I194" s="317">
        <f t="shared" si="7"/>
        <v>9.3060498220640567E-2</v>
      </c>
      <c r="J194" s="317">
        <f t="shared" si="7"/>
        <v>0.11912811387900356</v>
      </c>
      <c r="K194" s="317">
        <f t="shared" si="7"/>
        <v>6.2277580071174376E-3</v>
      </c>
      <c r="L194" s="317">
        <f t="shared" si="7"/>
        <v>5.2491103202846976E-3</v>
      </c>
      <c r="M194" s="315">
        <f t="shared" si="7"/>
        <v>1</v>
      </c>
    </row>
    <row r="195" spans="2:14">
      <c r="B195" s="55"/>
      <c r="C195" s="79"/>
      <c r="D195" s="79"/>
      <c r="E195" s="71"/>
      <c r="F195" s="71"/>
      <c r="G195" s="71"/>
      <c r="H195" s="71"/>
      <c r="I195" s="71"/>
      <c r="J195" s="71"/>
      <c r="K195" s="71"/>
      <c r="L195" s="71"/>
    </row>
    <row r="196" spans="2:14" ht="13" thickBot="1">
      <c r="B196" s="73"/>
      <c r="C196" s="74"/>
      <c r="D196" s="74"/>
      <c r="E196" s="75"/>
      <c r="F196" s="75"/>
      <c r="G196" s="75"/>
      <c r="H196" s="75"/>
      <c r="I196" s="75"/>
      <c r="J196" s="75"/>
      <c r="K196" s="75"/>
      <c r="L196" s="75"/>
    </row>
    <row r="197" spans="2:14" ht="13" thickTop="1">
      <c r="B197" s="59" t="s">
        <v>448</v>
      </c>
      <c r="C197" s="1215" t="s">
        <v>449</v>
      </c>
      <c r="D197" s="1215"/>
      <c r="E197" s="1215"/>
      <c r="F197" s="1215"/>
      <c r="G197" s="1215" t="s">
        <v>204</v>
      </c>
      <c r="H197" s="1215"/>
      <c r="I197" s="1215"/>
      <c r="J197" s="1215"/>
      <c r="K197" s="1215" t="s">
        <v>370</v>
      </c>
      <c r="L197" s="1215"/>
      <c r="M197" s="1222"/>
      <c r="N197" s="1222"/>
    </row>
    <row r="198" spans="2:14">
      <c r="B198" s="49" t="s">
        <v>450</v>
      </c>
      <c r="C198" s="63" t="s">
        <v>372</v>
      </c>
      <c r="D198" s="63" t="s">
        <v>373</v>
      </c>
      <c r="E198" s="63" t="s">
        <v>374</v>
      </c>
      <c r="F198" s="63" t="s">
        <v>375</v>
      </c>
      <c r="G198" s="63" t="s">
        <v>372</v>
      </c>
      <c r="H198" s="63" t="s">
        <v>373</v>
      </c>
      <c r="I198" s="63" t="s">
        <v>374</v>
      </c>
      <c r="J198" s="63" t="s">
        <v>375</v>
      </c>
      <c r="K198" s="63" t="s">
        <v>206</v>
      </c>
      <c r="L198" s="63" t="s">
        <v>204</v>
      </c>
      <c r="M198" s="63" t="s">
        <v>184</v>
      </c>
      <c r="N198" s="70"/>
    </row>
    <row r="199" spans="2:14">
      <c r="B199" s="1216" t="s">
        <v>376</v>
      </c>
      <c r="C199" s="195">
        <v>1</v>
      </c>
      <c r="D199" s="195">
        <v>1</v>
      </c>
      <c r="E199" s="195">
        <v>3</v>
      </c>
      <c r="F199" s="195">
        <v>10</v>
      </c>
      <c r="G199" s="195">
        <v>1</v>
      </c>
      <c r="H199" s="195">
        <v>0</v>
      </c>
      <c r="I199" s="195">
        <v>0</v>
      </c>
      <c r="J199" s="195">
        <v>3</v>
      </c>
      <c r="K199" s="195">
        <v>1</v>
      </c>
      <c r="L199" s="195">
        <v>0</v>
      </c>
      <c r="M199" s="69">
        <f>SUM(C199:L199)</f>
        <v>20</v>
      </c>
    </row>
    <row r="200" spans="2:14" ht="13">
      <c r="B200" s="1217"/>
      <c r="C200" s="196">
        <f t="shared" ref="C200:M200" si="8">C199/$M$199</f>
        <v>0.05</v>
      </c>
      <c r="D200" s="196">
        <f t="shared" si="8"/>
        <v>0.05</v>
      </c>
      <c r="E200" s="196">
        <f t="shared" si="8"/>
        <v>0.15</v>
      </c>
      <c r="F200" s="196">
        <f t="shared" si="8"/>
        <v>0.5</v>
      </c>
      <c r="G200" s="196">
        <f t="shared" si="8"/>
        <v>0.05</v>
      </c>
      <c r="H200" s="196">
        <f t="shared" si="8"/>
        <v>0</v>
      </c>
      <c r="I200" s="196">
        <f t="shared" si="8"/>
        <v>0</v>
      </c>
      <c r="J200" s="196">
        <f t="shared" si="8"/>
        <v>0.15</v>
      </c>
      <c r="K200" s="196">
        <f t="shared" si="8"/>
        <v>0.05</v>
      </c>
      <c r="L200" s="196">
        <f t="shared" si="8"/>
        <v>0</v>
      </c>
      <c r="M200" s="208">
        <f t="shared" si="8"/>
        <v>1</v>
      </c>
    </row>
    <row r="201" spans="2:14">
      <c r="B201" s="1216" t="s">
        <v>377</v>
      </c>
      <c r="C201" s="195">
        <v>21</v>
      </c>
      <c r="D201" s="195">
        <v>9</v>
      </c>
      <c r="E201" s="195">
        <v>27</v>
      </c>
      <c r="F201" s="195">
        <v>134</v>
      </c>
      <c r="G201" s="195">
        <v>25</v>
      </c>
      <c r="H201" s="195">
        <v>6</v>
      </c>
      <c r="I201" s="195">
        <v>38</v>
      </c>
      <c r="J201" s="195">
        <v>77</v>
      </c>
      <c r="K201" s="195">
        <v>4</v>
      </c>
      <c r="L201" s="195">
        <v>9</v>
      </c>
      <c r="M201" s="69">
        <f>SUM(C201:L201)</f>
        <v>350</v>
      </c>
    </row>
    <row r="202" spans="2:14" ht="13">
      <c r="B202" s="1217"/>
      <c r="C202" s="196">
        <f t="shared" ref="C202:L202" si="9">C201/$M$201</f>
        <v>0.06</v>
      </c>
      <c r="D202" s="196">
        <f t="shared" si="9"/>
        <v>2.5714285714285714E-2</v>
      </c>
      <c r="E202" s="196">
        <f t="shared" si="9"/>
        <v>7.7142857142857138E-2</v>
      </c>
      <c r="F202" s="196">
        <f t="shared" si="9"/>
        <v>0.38285714285714284</v>
      </c>
      <c r="G202" s="196">
        <f t="shared" si="9"/>
        <v>7.1428571428571425E-2</v>
      </c>
      <c r="H202" s="196">
        <f t="shared" si="9"/>
        <v>1.7142857142857144E-2</v>
      </c>
      <c r="I202" s="196">
        <f t="shared" si="9"/>
        <v>0.10857142857142857</v>
      </c>
      <c r="J202" s="196">
        <f t="shared" si="9"/>
        <v>0.22</v>
      </c>
      <c r="K202" s="196">
        <f t="shared" si="9"/>
        <v>1.1428571428571429E-2</v>
      </c>
      <c r="L202" s="196">
        <f t="shared" si="9"/>
        <v>2.5714285714285714E-2</v>
      </c>
      <c r="M202" s="208">
        <f>SUM(C202:L202)</f>
        <v>0.99999999999999989</v>
      </c>
    </row>
    <row r="203" spans="2:14">
      <c r="B203" s="1216" t="s">
        <v>378</v>
      </c>
      <c r="C203" s="195">
        <v>227</v>
      </c>
      <c r="D203" s="195">
        <v>78</v>
      </c>
      <c r="E203" s="195">
        <v>204</v>
      </c>
      <c r="F203" s="195">
        <v>419</v>
      </c>
      <c r="G203" s="195">
        <v>235</v>
      </c>
      <c r="H203" s="195">
        <v>75</v>
      </c>
      <c r="I203" s="195">
        <v>220</v>
      </c>
      <c r="J203" s="195">
        <v>420</v>
      </c>
      <c r="K203" s="195">
        <v>55</v>
      </c>
      <c r="L203" s="195">
        <v>24</v>
      </c>
      <c r="M203" s="69">
        <f>SUM(C203:L203)</f>
        <v>1957</v>
      </c>
    </row>
    <row r="204" spans="2:14" ht="13">
      <c r="B204" s="1217"/>
      <c r="C204" s="196">
        <f t="shared" ref="C204:L204" si="10">C203/$M$203</f>
        <v>0.11599386816555952</v>
      </c>
      <c r="D204" s="196">
        <f t="shared" si="10"/>
        <v>3.9856923863055699E-2</v>
      </c>
      <c r="E204" s="196">
        <f t="shared" si="10"/>
        <v>0.10424118548799183</v>
      </c>
      <c r="F204" s="196">
        <f t="shared" si="10"/>
        <v>0.21410321921308126</v>
      </c>
      <c r="G204" s="196">
        <f t="shared" si="10"/>
        <v>0.1200817577925396</v>
      </c>
      <c r="H204" s="196">
        <f t="shared" si="10"/>
        <v>3.8323965252938172E-2</v>
      </c>
      <c r="I204" s="196">
        <f t="shared" si="10"/>
        <v>0.11241696474195197</v>
      </c>
      <c r="J204" s="196">
        <f t="shared" si="10"/>
        <v>0.21461420541645376</v>
      </c>
      <c r="K204" s="196">
        <f t="shared" si="10"/>
        <v>2.8104241185487992E-2</v>
      </c>
      <c r="L204" s="196">
        <f t="shared" si="10"/>
        <v>1.2263668880940215E-2</v>
      </c>
      <c r="M204" s="208">
        <f>M203/M203</f>
        <v>1</v>
      </c>
    </row>
    <row r="205" spans="2:14">
      <c r="B205" s="1216" t="s">
        <v>379</v>
      </c>
      <c r="C205" s="195">
        <v>301</v>
      </c>
      <c r="D205" s="195">
        <v>96</v>
      </c>
      <c r="E205" s="195">
        <v>193</v>
      </c>
      <c r="F205" s="195">
        <v>165</v>
      </c>
      <c r="G205" s="195">
        <v>358</v>
      </c>
      <c r="H205" s="195">
        <v>153</v>
      </c>
      <c r="I205" s="195">
        <v>182</v>
      </c>
      <c r="J205" s="195">
        <v>222</v>
      </c>
      <c r="K205" s="195">
        <v>13</v>
      </c>
      <c r="L205" s="195">
        <v>18</v>
      </c>
      <c r="M205" s="69">
        <f>SUM(C205:L205)</f>
        <v>1701</v>
      </c>
    </row>
    <row r="206" spans="2:14" ht="13">
      <c r="B206" s="1217"/>
      <c r="C206" s="194">
        <f t="shared" ref="C206:L206" si="11">C205/$M$205</f>
        <v>0.17695473251028807</v>
      </c>
      <c r="D206" s="194">
        <f t="shared" si="11"/>
        <v>5.6437389770723101E-2</v>
      </c>
      <c r="E206" s="194">
        <f t="shared" si="11"/>
        <v>0.11346266901822458</v>
      </c>
      <c r="F206" s="194">
        <f t="shared" si="11"/>
        <v>9.700176366843033E-2</v>
      </c>
      <c r="G206" s="194">
        <f t="shared" si="11"/>
        <v>0.21046443268665491</v>
      </c>
      <c r="H206" s="194">
        <f t="shared" si="11"/>
        <v>8.9947089947089942E-2</v>
      </c>
      <c r="I206" s="194">
        <f t="shared" si="11"/>
        <v>0.10699588477366255</v>
      </c>
      <c r="J206" s="194">
        <f t="shared" si="11"/>
        <v>0.13051146384479717</v>
      </c>
      <c r="K206" s="194">
        <f t="shared" si="11"/>
        <v>7.6425631981187538E-3</v>
      </c>
      <c r="L206" s="194">
        <f t="shared" si="11"/>
        <v>1.0582010582010581E-2</v>
      </c>
      <c r="M206" s="208">
        <f>M205/M205</f>
        <v>1</v>
      </c>
    </row>
    <row r="207" spans="2:14">
      <c r="B207" s="1216" t="s">
        <v>380</v>
      </c>
      <c r="C207" s="195">
        <v>1365</v>
      </c>
      <c r="D207" s="195">
        <v>398</v>
      </c>
      <c r="E207" s="195">
        <v>497</v>
      </c>
      <c r="F207" s="195">
        <v>487</v>
      </c>
      <c r="G207" s="198">
        <v>2419</v>
      </c>
      <c r="H207" s="195">
        <v>777</v>
      </c>
      <c r="I207" s="195">
        <v>672</v>
      </c>
      <c r="J207" s="195">
        <v>604</v>
      </c>
      <c r="K207" s="195">
        <v>47</v>
      </c>
      <c r="L207" s="195">
        <v>53</v>
      </c>
      <c r="M207" s="69">
        <f>SUM(C207:L207)</f>
        <v>7319</v>
      </c>
    </row>
    <row r="208" spans="2:14" ht="13">
      <c r="B208" s="1217"/>
      <c r="C208" s="196">
        <f t="shared" ref="C208:M208" si="12">C207/$M$207</f>
        <v>0.18650088809946713</v>
      </c>
      <c r="D208" s="196">
        <f t="shared" si="12"/>
        <v>5.4379013526438036E-2</v>
      </c>
      <c r="E208" s="196">
        <f t="shared" si="12"/>
        <v>6.7905451564421362E-2</v>
      </c>
      <c r="F208" s="196">
        <f t="shared" si="12"/>
        <v>6.6539144691897797E-2</v>
      </c>
      <c r="G208" s="196">
        <f t="shared" si="12"/>
        <v>0.33050963246345127</v>
      </c>
      <c r="H208" s="196">
        <f t="shared" si="12"/>
        <v>0.10616204399508129</v>
      </c>
      <c r="I208" s="196">
        <f t="shared" si="12"/>
        <v>9.1815821833583819E-2</v>
      </c>
      <c r="J208" s="196">
        <f t="shared" si="12"/>
        <v>8.2524935100423552E-2</v>
      </c>
      <c r="K208" s="196">
        <f t="shared" si="12"/>
        <v>6.4216423008607729E-3</v>
      </c>
      <c r="L208" s="196">
        <f t="shared" si="12"/>
        <v>7.241426424374915E-3</v>
      </c>
      <c r="M208" s="208">
        <f t="shared" si="12"/>
        <v>1</v>
      </c>
    </row>
    <row r="209" spans="2:14" ht="13" thickBot="1">
      <c r="B209" s="1219" t="s">
        <v>381</v>
      </c>
      <c r="C209" s="195">
        <v>1915</v>
      </c>
      <c r="D209" s="195">
        <v>582</v>
      </c>
      <c r="E209" s="195">
        <v>924</v>
      </c>
      <c r="F209" s="195">
        <v>1215</v>
      </c>
      <c r="G209" s="198">
        <v>3038</v>
      </c>
      <c r="H209" s="195">
        <v>1011</v>
      </c>
      <c r="I209" s="195">
        <v>1112</v>
      </c>
      <c r="J209" s="195">
        <v>1326</v>
      </c>
      <c r="K209" s="195">
        <v>120</v>
      </c>
      <c r="L209" s="195">
        <v>104</v>
      </c>
      <c r="M209" s="69">
        <f>SUM(C209:L209)</f>
        <v>11347</v>
      </c>
    </row>
    <row r="210" spans="2:14" ht="14" thickTop="1" thickBot="1">
      <c r="B210" s="1220"/>
      <c r="C210" s="314">
        <f t="shared" ref="C210:M210" si="13">C209/$M$209</f>
        <v>0.16876707499779678</v>
      </c>
      <c r="D210" s="314">
        <f t="shared" si="13"/>
        <v>5.1291090155988366E-2</v>
      </c>
      <c r="E210" s="314">
        <f t="shared" si="13"/>
        <v>8.1431215299198029E-2</v>
      </c>
      <c r="F210" s="314">
        <f t="shared" si="13"/>
        <v>0.10707676037719221</v>
      </c>
      <c r="G210" s="314">
        <f t="shared" si="13"/>
        <v>0.26773596545342382</v>
      </c>
      <c r="H210" s="314">
        <f t="shared" si="13"/>
        <v>8.9098440116330307E-2</v>
      </c>
      <c r="I210" s="314">
        <f t="shared" si="13"/>
        <v>9.7999471225874685E-2</v>
      </c>
      <c r="J210" s="314">
        <f t="shared" si="13"/>
        <v>0.11685908169560236</v>
      </c>
      <c r="K210" s="314">
        <f t="shared" si="13"/>
        <v>1.0575482506389355E-2</v>
      </c>
      <c r="L210" s="314">
        <f t="shared" si="13"/>
        <v>9.1654181722041067E-3</v>
      </c>
      <c r="M210" s="315">
        <f t="shared" si="13"/>
        <v>1</v>
      </c>
    </row>
    <row r="211" spans="2:14">
      <c r="B211" s="76"/>
      <c r="C211" s="77"/>
      <c r="D211" s="77"/>
      <c r="E211" s="78"/>
      <c r="F211" s="78"/>
      <c r="G211" s="78"/>
      <c r="H211" s="78"/>
      <c r="I211" s="78"/>
      <c r="J211" s="78"/>
      <c r="K211" s="78"/>
      <c r="L211" s="78"/>
    </row>
    <row r="212" spans="2:14" ht="13" thickBot="1">
      <c r="B212" s="80"/>
      <c r="C212" s="74"/>
      <c r="D212" s="74"/>
      <c r="E212" s="75"/>
      <c r="F212" s="75"/>
      <c r="G212" s="75"/>
      <c r="H212" s="75"/>
      <c r="I212" s="75"/>
      <c r="J212" s="75"/>
      <c r="K212" s="75"/>
      <c r="L212" s="75"/>
    </row>
    <row r="213" spans="2:14" ht="13" thickTop="1">
      <c r="B213" s="59" t="s">
        <v>385</v>
      </c>
      <c r="C213" s="1215" t="s">
        <v>206</v>
      </c>
      <c r="D213" s="1215"/>
      <c r="E213" s="1215"/>
      <c r="F213" s="1215"/>
      <c r="G213" s="1215" t="s">
        <v>204</v>
      </c>
      <c r="H213" s="1215"/>
      <c r="I213" s="1215"/>
      <c r="J213" s="1215"/>
      <c r="K213" s="1215" t="s">
        <v>370</v>
      </c>
      <c r="L213" s="1215"/>
      <c r="M213" s="1226"/>
      <c r="N213" s="1226"/>
    </row>
    <row r="214" spans="2:14">
      <c r="B214" s="49"/>
      <c r="C214" s="63" t="s">
        <v>372</v>
      </c>
      <c r="D214" s="63" t="s">
        <v>373</v>
      </c>
      <c r="E214" s="63" t="s">
        <v>374</v>
      </c>
      <c r="F214" s="63" t="s">
        <v>375</v>
      </c>
      <c r="G214" s="63" t="s">
        <v>372</v>
      </c>
      <c r="H214" s="63" t="s">
        <v>373</v>
      </c>
      <c r="I214" s="63" t="s">
        <v>374</v>
      </c>
      <c r="J214" s="63" t="s">
        <v>375</v>
      </c>
      <c r="K214" s="63" t="s">
        <v>206</v>
      </c>
      <c r="L214" s="63" t="s">
        <v>204</v>
      </c>
      <c r="M214" s="7"/>
      <c r="N214" s="7"/>
    </row>
    <row r="215" spans="2:14">
      <c r="B215" s="193" t="s">
        <v>376</v>
      </c>
      <c r="C215" s="252">
        <v>-4.1000000000000002E-2</v>
      </c>
      <c r="D215" s="252">
        <v>0.02</v>
      </c>
      <c r="E215" s="252">
        <v>2.9000000000000001E-2</v>
      </c>
      <c r="F215" s="252">
        <v>-7.5999999999999998E-2</v>
      </c>
      <c r="G215" s="252">
        <v>-4.1000000000000002E-2</v>
      </c>
      <c r="H215" s="252">
        <v>0</v>
      </c>
      <c r="I215" s="252">
        <v>0</v>
      </c>
      <c r="J215" s="252">
        <v>8.8999999999999996E-2</v>
      </c>
      <c r="K215" s="252">
        <v>0.02</v>
      </c>
      <c r="L215" s="252">
        <v>0</v>
      </c>
      <c r="M215" s="7"/>
      <c r="N215" s="7"/>
    </row>
    <row r="216" spans="2:14">
      <c r="B216" s="193" t="s">
        <v>377</v>
      </c>
      <c r="C216" s="252">
        <v>-2.1999999999999999E-2</v>
      </c>
      <c r="D216" s="252">
        <v>-4.0000000000000001E-3</v>
      </c>
      <c r="E216" s="252">
        <v>-1E-3</v>
      </c>
      <c r="F216" s="252">
        <v>7.0000000000000001E-3</v>
      </c>
      <c r="G216" s="252">
        <v>-2.3E-2</v>
      </c>
      <c r="H216" s="252">
        <v>-1.6E-2</v>
      </c>
      <c r="I216" s="252">
        <v>3.3000000000000002E-2</v>
      </c>
      <c r="J216" s="252">
        <v>4.0000000000000001E-3</v>
      </c>
      <c r="K216" s="252">
        <v>1.0999999999999999E-2</v>
      </c>
      <c r="L216" s="252">
        <v>8.9999999999999993E-3</v>
      </c>
      <c r="M216" s="7"/>
      <c r="N216" s="7"/>
    </row>
    <row r="217" spans="2:14">
      <c r="B217" s="193" t="s">
        <v>378</v>
      </c>
      <c r="C217" s="252">
        <v>-5.3999999999999999E-2</v>
      </c>
      <c r="D217" s="252">
        <v>-1E-3</v>
      </c>
      <c r="E217" s="252">
        <v>3.0000000000000001E-3</v>
      </c>
      <c r="F217" s="252">
        <v>2E-3</v>
      </c>
      <c r="G217" s="252">
        <v>-1.4E-2</v>
      </c>
      <c r="H217" s="252">
        <v>-5.0000000000000001E-3</v>
      </c>
      <c r="I217" s="252">
        <v>1.2999999999999999E-2</v>
      </c>
      <c r="J217" s="252">
        <v>6.0000000000000001E-3</v>
      </c>
      <c r="K217" s="252">
        <v>1.4999999999999999E-2</v>
      </c>
      <c r="L217" s="252">
        <v>4.0000000000000001E-3</v>
      </c>
      <c r="M217" s="7"/>
      <c r="N217" s="7"/>
    </row>
    <row r="218" spans="2:14">
      <c r="B218" s="193" t="s">
        <v>386</v>
      </c>
      <c r="C218" s="252">
        <v>0</v>
      </c>
      <c r="D218" s="252">
        <v>6.0000000000000001E-3</v>
      </c>
      <c r="E218" s="252">
        <v>1.4999999999999999E-2</v>
      </c>
      <c r="F218" s="252">
        <v>0</v>
      </c>
      <c r="G218" s="252">
        <v>-1.4E-2</v>
      </c>
      <c r="H218" s="252">
        <v>-2E-3</v>
      </c>
      <c r="I218" s="252">
        <v>0</v>
      </c>
      <c r="J218" s="252">
        <v>-8.9999999999999993E-3</v>
      </c>
      <c r="K218" s="252">
        <v>2E-3</v>
      </c>
      <c r="L218" s="252">
        <v>2E-3</v>
      </c>
      <c r="M218" s="7"/>
      <c r="N218" s="7"/>
    </row>
    <row r="219" spans="2:14">
      <c r="B219" s="193" t="s">
        <v>380</v>
      </c>
      <c r="C219" s="252">
        <v>-1.9E-2</v>
      </c>
      <c r="D219" s="252">
        <v>-3.0000000000000001E-3</v>
      </c>
      <c r="E219" s="252">
        <v>2E-3</v>
      </c>
      <c r="F219" s="252">
        <v>-8.0000000000000002E-3</v>
      </c>
      <c r="G219" s="252">
        <v>2.1999999999999999E-2</v>
      </c>
      <c r="H219" s="252">
        <v>5.0000000000000001E-3</v>
      </c>
      <c r="I219" s="252">
        <v>2E-3</v>
      </c>
      <c r="J219" s="252">
        <v>-7.0000000000000001E-3</v>
      </c>
      <c r="K219" s="252">
        <v>2E-3</v>
      </c>
      <c r="L219" s="252">
        <v>4.0000000000000001E-3</v>
      </c>
      <c r="M219" s="7"/>
      <c r="N219" s="7"/>
    </row>
    <row r="220" spans="2:14" ht="13" thickBot="1">
      <c r="B220" s="313" t="s">
        <v>381</v>
      </c>
      <c r="C220" s="307">
        <v>-1.7999999999999999E-2</v>
      </c>
      <c r="D220" s="307">
        <v>-1E-3</v>
      </c>
      <c r="E220" s="307">
        <v>5.0000000000000001E-3</v>
      </c>
      <c r="F220" s="307">
        <v>-3.0000000000000001E-3</v>
      </c>
      <c r="G220" s="307">
        <v>6.0000000000000001E-3</v>
      </c>
      <c r="H220" s="307">
        <v>1E-3</v>
      </c>
      <c r="I220" s="307">
        <v>5.0000000000000001E-3</v>
      </c>
      <c r="J220" s="307">
        <v>-2E-3</v>
      </c>
      <c r="K220" s="307">
        <v>4.0000000000000001E-3</v>
      </c>
      <c r="L220" s="307">
        <v>4.0000000000000001E-3</v>
      </c>
      <c r="M220" s="7"/>
      <c r="N220" s="7"/>
    </row>
    <row r="221" spans="2:14">
      <c r="B221" s="849"/>
      <c r="C221" s="641"/>
      <c r="D221" s="641"/>
      <c r="E221" s="641"/>
      <c r="F221" s="641"/>
      <c r="G221" s="641"/>
      <c r="H221" s="641"/>
      <c r="I221" s="641"/>
      <c r="J221" s="641"/>
      <c r="K221" s="641"/>
      <c r="L221" s="641"/>
      <c r="M221" s="7"/>
      <c r="N221" s="7"/>
    </row>
    <row r="222" spans="2:14" ht="18.5">
      <c r="B222" s="110" t="s">
        <v>451</v>
      </c>
      <c r="C222" s="110"/>
      <c r="D222" s="110"/>
      <c r="E222" s="110"/>
      <c r="F222" s="110"/>
      <c r="G222" s="110"/>
      <c r="H222" s="110"/>
      <c r="I222" s="110"/>
      <c r="J222" s="110"/>
      <c r="K222" s="110"/>
      <c r="L222" s="110"/>
      <c r="M222" s="110"/>
    </row>
    <row r="223" spans="2:14" ht="20.149999999999999" customHeight="1" thickBot="1">
      <c r="B223" s="288" t="s">
        <v>452</v>
      </c>
      <c r="C223" s="288"/>
      <c r="D223" s="288"/>
      <c r="E223" s="288"/>
      <c r="F223" s="288"/>
    </row>
    <row r="224" spans="2:14" ht="13" thickTop="1">
      <c r="B224" s="59" t="s">
        <v>453</v>
      </c>
      <c r="C224" s="1215" t="s">
        <v>206</v>
      </c>
      <c r="D224" s="1215"/>
      <c r="E224" s="1215"/>
      <c r="F224" s="1215"/>
      <c r="G224" s="1215" t="s">
        <v>204</v>
      </c>
      <c r="H224" s="1215"/>
      <c r="I224" s="1215"/>
      <c r="J224" s="1215"/>
      <c r="K224" s="1215" t="s">
        <v>370</v>
      </c>
      <c r="L224" s="1215"/>
    </row>
    <row r="225" spans="2:14" ht="12.65" customHeight="1">
      <c r="B225" s="49" t="s">
        <v>454</v>
      </c>
      <c r="C225" s="63" t="s">
        <v>372</v>
      </c>
      <c r="D225" s="63" t="s">
        <v>373</v>
      </c>
      <c r="E225" s="63" t="s">
        <v>374</v>
      </c>
      <c r="F225" s="63" t="s">
        <v>375</v>
      </c>
      <c r="G225" s="63" t="s">
        <v>372</v>
      </c>
      <c r="H225" s="63" t="s">
        <v>373</v>
      </c>
      <c r="I225" s="63" t="s">
        <v>374</v>
      </c>
      <c r="J225" s="63" t="s">
        <v>375</v>
      </c>
      <c r="K225" s="63" t="s">
        <v>206</v>
      </c>
      <c r="L225" s="63" t="s">
        <v>204</v>
      </c>
      <c r="M225" s="63" t="s">
        <v>184</v>
      </c>
    </row>
    <row r="226" spans="2:14">
      <c r="B226" s="1216" t="s">
        <v>376</v>
      </c>
      <c r="C226" s="195">
        <v>3</v>
      </c>
      <c r="D226" s="195">
        <v>1</v>
      </c>
      <c r="E226" s="195">
        <v>4</v>
      </c>
      <c r="F226" s="195">
        <v>19</v>
      </c>
      <c r="G226" s="195">
        <v>1</v>
      </c>
      <c r="H226" s="195">
        <v>0</v>
      </c>
      <c r="I226" s="195">
        <v>0</v>
      </c>
      <c r="J226" s="195">
        <v>2</v>
      </c>
      <c r="K226" s="195">
        <v>1</v>
      </c>
      <c r="L226" s="195">
        <v>0</v>
      </c>
      <c r="M226" s="69">
        <v>33</v>
      </c>
    </row>
    <row r="227" spans="2:14">
      <c r="B227" s="1217"/>
      <c r="C227" s="196">
        <v>0.109</v>
      </c>
      <c r="D227" s="196">
        <v>2.8000000000000001E-2</v>
      </c>
      <c r="E227" s="196">
        <v>7.5999999999999998E-2</v>
      </c>
      <c r="F227" s="196">
        <v>0.48299999999999998</v>
      </c>
      <c r="G227" s="196">
        <v>7.0999999999999994E-2</v>
      </c>
      <c r="H227" s="196">
        <v>2.1999999999999999E-2</v>
      </c>
      <c r="I227" s="196">
        <v>3.5999999999999997E-2</v>
      </c>
      <c r="J227" s="196">
        <v>0.13500000000000001</v>
      </c>
      <c r="K227" s="196">
        <v>3.1E-2</v>
      </c>
      <c r="L227" s="196">
        <v>8.0000000000000002E-3</v>
      </c>
      <c r="M227" s="197">
        <v>1</v>
      </c>
    </row>
    <row r="228" spans="2:14">
      <c r="B228" s="1216" t="s">
        <v>377</v>
      </c>
      <c r="C228" s="195">
        <v>18</v>
      </c>
      <c r="D228" s="195">
        <v>8</v>
      </c>
      <c r="E228" s="195">
        <v>22</v>
      </c>
      <c r="F228" s="195">
        <v>106</v>
      </c>
      <c r="G228" s="195">
        <v>24</v>
      </c>
      <c r="H228" s="195">
        <v>6</v>
      </c>
      <c r="I228" s="195">
        <v>22</v>
      </c>
      <c r="J228" s="195">
        <v>63</v>
      </c>
      <c r="K228" s="195">
        <v>0</v>
      </c>
      <c r="L228" s="195">
        <v>4</v>
      </c>
      <c r="M228" s="69">
        <v>274</v>
      </c>
    </row>
    <row r="229" spans="2:14">
      <c r="B229" s="1217"/>
      <c r="C229" s="196">
        <v>6.6000000000000003E-2</v>
      </c>
      <c r="D229" s="196">
        <v>2.9000000000000001E-2</v>
      </c>
      <c r="E229" s="196">
        <v>0.08</v>
      </c>
      <c r="F229" s="196">
        <v>0.38700000000000001</v>
      </c>
      <c r="G229" s="196">
        <v>8.7999999999999995E-2</v>
      </c>
      <c r="H229" s="196">
        <v>2.1999999999999999E-2</v>
      </c>
      <c r="I229" s="196">
        <v>0.08</v>
      </c>
      <c r="J229" s="196">
        <v>0.23</v>
      </c>
      <c r="K229" s="196">
        <v>0</v>
      </c>
      <c r="L229" s="196">
        <v>1.4999999999999999E-2</v>
      </c>
      <c r="M229" s="197">
        <v>1</v>
      </c>
    </row>
    <row r="230" spans="2:14">
      <c r="B230" s="1216" t="s">
        <v>378</v>
      </c>
      <c r="C230" s="195">
        <v>217</v>
      </c>
      <c r="D230" s="195">
        <v>67</v>
      </c>
      <c r="E230" s="195">
        <v>183</v>
      </c>
      <c r="F230" s="195">
        <v>405</v>
      </c>
      <c r="G230" s="195">
        <v>215</v>
      </c>
      <c r="H230" s="195">
        <v>73</v>
      </c>
      <c r="I230" s="195">
        <v>187</v>
      </c>
      <c r="J230" s="195">
        <v>384</v>
      </c>
      <c r="K230" s="195">
        <v>26</v>
      </c>
      <c r="L230" s="195">
        <v>17</v>
      </c>
      <c r="M230" s="395">
        <v>1774</v>
      </c>
    </row>
    <row r="231" spans="2:14">
      <c r="B231" s="1217"/>
      <c r="C231" s="196">
        <v>0.17</v>
      </c>
      <c r="D231" s="196">
        <v>3.7999999999999999E-2</v>
      </c>
      <c r="E231" s="196">
        <v>0.10299999999999999</v>
      </c>
      <c r="F231" s="196">
        <v>0.22800000000000001</v>
      </c>
      <c r="G231" s="196">
        <v>0.121</v>
      </c>
      <c r="H231" s="196">
        <v>4.1000000000000002E-2</v>
      </c>
      <c r="I231" s="196">
        <v>0.105</v>
      </c>
      <c r="J231" s="196">
        <v>0.216</v>
      </c>
      <c r="K231" s="196">
        <v>1.4999999999999999E-2</v>
      </c>
      <c r="L231" s="196">
        <v>0.01</v>
      </c>
      <c r="M231" s="197">
        <v>1</v>
      </c>
    </row>
    <row r="232" spans="2:14">
      <c r="B232" s="1216" t="s">
        <v>379</v>
      </c>
      <c r="C232" s="195">
        <v>247</v>
      </c>
      <c r="D232" s="195">
        <v>78</v>
      </c>
      <c r="E232" s="195">
        <v>160</v>
      </c>
      <c r="F232" s="195">
        <v>157</v>
      </c>
      <c r="G232" s="195">
        <v>323</v>
      </c>
      <c r="H232" s="195">
        <v>134</v>
      </c>
      <c r="I232" s="195">
        <v>167</v>
      </c>
      <c r="J232" s="195">
        <v>226</v>
      </c>
      <c r="K232" s="195">
        <v>10</v>
      </c>
      <c r="L232" s="195">
        <v>14</v>
      </c>
      <c r="M232" s="395">
        <v>1518</v>
      </c>
    </row>
    <row r="233" spans="2:14">
      <c r="B233" s="1217"/>
      <c r="C233" s="196">
        <v>0.16300000000000001</v>
      </c>
      <c r="D233" s="196">
        <v>5.0999999999999997E-2</v>
      </c>
      <c r="E233" s="196">
        <v>0.105</v>
      </c>
      <c r="F233" s="196">
        <v>0.10299999999999999</v>
      </c>
      <c r="G233" s="196">
        <v>0.21299999999999999</v>
      </c>
      <c r="H233" s="196">
        <v>8.7999999999999995E-2</v>
      </c>
      <c r="I233" s="196">
        <v>0.11</v>
      </c>
      <c r="J233" s="196">
        <v>0.14899999999999999</v>
      </c>
      <c r="K233" s="196">
        <v>7.0000000000000001E-3</v>
      </c>
      <c r="L233" s="196">
        <v>8.9999999999999993E-3</v>
      </c>
      <c r="M233" s="197">
        <v>1</v>
      </c>
    </row>
    <row r="234" spans="2:14">
      <c r="B234" s="1216" t="s">
        <v>380</v>
      </c>
      <c r="C234" s="195" t="s">
        <v>455</v>
      </c>
      <c r="D234" s="195">
        <v>409</v>
      </c>
      <c r="E234" s="195">
        <v>508</v>
      </c>
      <c r="F234" s="195">
        <v>597</v>
      </c>
      <c r="G234" s="198">
        <v>2205</v>
      </c>
      <c r="H234" s="195">
        <v>729</v>
      </c>
      <c r="I234" s="195">
        <v>674</v>
      </c>
      <c r="J234" s="195">
        <v>667</v>
      </c>
      <c r="K234" s="195">
        <v>36</v>
      </c>
      <c r="L234" s="195">
        <v>28</v>
      </c>
      <c r="M234" s="395">
        <v>7265</v>
      </c>
    </row>
    <row r="235" spans="2:14">
      <c r="B235" s="1217"/>
      <c r="C235" s="196">
        <v>0.19400000000000001</v>
      </c>
      <c r="D235" s="196">
        <v>5.6000000000000001E-2</v>
      </c>
      <c r="E235" s="196">
        <v>7.0000000000000007E-2</v>
      </c>
      <c r="F235" s="196">
        <v>8.2000000000000003E-2</v>
      </c>
      <c r="G235" s="196">
        <v>0.30399999999999999</v>
      </c>
      <c r="H235" s="196">
        <v>0.1</v>
      </c>
      <c r="I235" s="196">
        <v>9.2999999999999999E-2</v>
      </c>
      <c r="J235" s="196">
        <v>9.1999999999999998E-2</v>
      </c>
      <c r="K235" s="196">
        <v>5.0000000000000001E-3</v>
      </c>
      <c r="L235" s="196">
        <v>4.0000000000000001E-3</v>
      </c>
      <c r="M235" s="197">
        <v>1</v>
      </c>
    </row>
    <row r="236" spans="2:14" ht="13" thickBot="1">
      <c r="B236" s="1219" t="s">
        <v>381</v>
      </c>
      <c r="C236" s="195" t="s">
        <v>456</v>
      </c>
      <c r="D236" s="195">
        <v>563</v>
      </c>
      <c r="E236" s="195">
        <v>877</v>
      </c>
      <c r="F236" s="195" t="s">
        <v>457</v>
      </c>
      <c r="G236" s="195" t="s">
        <v>458</v>
      </c>
      <c r="H236" s="195">
        <v>942</v>
      </c>
      <c r="I236" s="195" t="s">
        <v>459</v>
      </c>
      <c r="J236" s="195" t="s">
        <v>460</v>
      </c>
      <c r="K236" s="195">
        <v>73</v>
      </c>
      <c r="L236" s="195">
        <v>63</v>
      </c>
      <c r="M236" s="199">
        <v>10864</v>
      </c>
    </row>
    <row r="237" spans="2:14" ht="13.5" thickTop="1" thickBot="1">
      <c r="B237" s="1220"/>
      <c r="C237" s="317">
        <v>0.17499999999999999</v>
      </c>
      <c r="D237" s="317">
        <v>5.1999999999999998E-2</v>
      </c>
      <c r="E237" s="317">
        <v>8.1000000000000003E-2</v>
      </c>
      <c r="F237" s="317">
        <v>0.11799999999999999</v>
      </c>
      <c r="G237" s="317">
        <v>0.255</v>
      </c>
      <c r="H237" s="317">
        <v>8.6999999999999994E-2</v>
      </c>
      <c r="I237" s="317">
        <v>9.7000000000000003E-2</v>
      </c>
      <c r="J237" s="317">
        <v>0.124</v>
      </c>
      <c r="K237" s="317">
        <v>7.0000000000000001E-3</v>
      </c>
      <c r="L237" s="317">
        <v>6.0000000000000001E-3</v>
      </c>
      <c r="M237" s="318">
        <v>1</v>
      </c>
    </row>
    <row r="238" spans="2:14">
      <c r="B238" s="65"/>
    </row>
    <row r="239" spans="2:14" ht="13" thickBot="1"/>
    <row r="240" spans="2:14" ht="13" thickTop="1">
      <c r="B240" s="59" t="s">
        <v>461</v>
      </c>
      <c r="C240" s="1215" t="s">
        <v>206</v>
      </c>
      <c r="D240" s="1215"/>
      <c r="E240" s="1215"/>
      <c r="F240" s="1215"/>
      <c r="G240" s="1215" t="s">
        <v>204</v>
      </c>
      <c r="H240" s="1215"/>
      <c r="I240" s="1215"/>
      <c r="J240" s="1215"/>
      <c r="K240" s="1215" t="s">
        <v>370</v>
      </c>
      <c r="L240" s="1215"/>
      <c r="M240" s="1222"/>
      <c r="N240" s="1222"/>
    </row>
    <row r="241" spans="2:14">
      <c r="B241" s="49" t="s">
        <v>384</v>
      </c>
      <c r="C241" s="63" t="s">
        <v>372</v>
      </c>
      <c r="D241" s="63" t="s">
        <v>373</v>
      </c>
      <c r="E241" s="63" t="s">
        <v>374</v>
      </c>
      <c r="F241" s="63" t="s">
        <v>375</v>
      </c>
      <c r="G241" s="63" t="s">
        <v>372</v>
      </c>
      <c r="H241" s="63" t="s">
        <v>373</v>
      </c>
      <c r="I241" s="63" t="s">
        <v>374</v>
      </c>
      <c r="J241" s="63" t="s">
        <v>375</v>
      </c>
      <c r="K241" s="63" t="s">
        <v>206</v>
      </c>
      <c r="L241" s="63" t="s">
        <v>204</v>
      </c>
      <c r="M241" s="63" t="s">
        <v>184</v>
      </c>
      <c r="N241" s="70"/>
    </row>
    <row r="242" spans="2:14">
      <c r="B242" s="1216" t="s">
        <v>376</v>
      </c>
      <c r="C242" s="195">
        <v>2</v>
      </c>
      <c r="D242" s="195">
        <v>1</v>
      </c>
      <c r="E242" s="195">
        <v>3</v>
      </c>
      <c r="F242" s="195">
        <v>11</v>
      </c>
      <c r="G242" s="195">
        <v>0</v>
      </c>
      <c r="H242" s="195">
        <v>0</v>
      </c>
      <c r="I242" s="195">
        <v>0</v>
      </c>
      <c r="J242" s="195">
        <v>3</v>
      </c>
      <c r="K242" s="195">
        <v>1</v>
      </c>
      <c r="L242" s="195"/>
      <c r="M242" s="69">
        <v>21</v>
      </c>
    </row>
    <row r="243" spans="2:14">
      <c r="B243" s="1217"/>
      <c r="C243" s="196">
        <v>9.5000000000000001E-2</v>
      </c>
      <c r="D243" s="196">
        <v>4.8000000000000001E-2</v>
      </c>
      <c r="E243" s="196">
        <v>0.14299999999999999</v>
      </c>
      <c r="F243" s="196">
        <v>0.52400000000000002</v>
      </c>
      <c r="G243" s="196">
        <v>0</v>
      </c>
      <c r="H243" s="196">
        <v>0</v>
      </c>
      <c r="I243" s="196">
        <v>0</v>
      </c>
      <c r="J243" s="196">
        <v>0.14299999999999999</v>
      </c>
      <c r="K243" s="196">
        <v>4.8000000000000001E-2</v>
      </c>
      <c r="L243" s="196">
        <v>0</v>
      </c>
      <c r="M243" s="197">
        <v>1</v>
      </c>
    </row>
    <row r="244" spans="2:14">
      <c r="B244" s="1216" t="s">
        <v>377</v>
      </c>
      <c r="C244" s="195">
        <v>19</v>
      </c>
      <c r="D244" s="195">
        <v>7</v>
      </c>
      <c r="E244" s="195">
        <v>21</v>
      </c>
      <c r="F244" s="195">
        <v>125</v>
      </c>
      <c r="G244" s="195">
        <v>23</v>
      </c>
      <c r="H244" s="195">
        <v>5</v>
      </c>
      <c r="I244" s="195">
        <v>32</v>
      </c>
      <c r="J244" s="195">
        <v>68</v>
      </c>
      <c r="K244" s="195">
        <v>3</v>
      </c>
      <c r="L244" s="195">
        <v>7</v>
      </c>
      <c r="M244" s="69">
        <v>310</v>
      </c>
    </row>
    <row r="245" spans="2:14">
      <c r="B245" s="1217"/>
      <c r="C245" s="196">
        <v>6.0999999999999999E-2</v>
      </c>
      <c r="D245" s="196">
        <v>2.3E-2</v>
      </c>
      <c r="E245" s="196">
        <v>6.8000000000000005E-2</v>
      </c>
      <c r="F245" s="196">
        <v>0.40300000000000002</v>
      </c>
      <c r="G245" s="196">
        <v>7.3999999999999996E-2</v>
      </c>
      <c r="H245" s="196">
        <v>1.6E-2</v>
      </c>
      <c r="I245" s="196">
        <v>0.10299999999999999</v>
      </c>
      <c r="J245" s="196">
        <v>0.219</v>
      </c>
      <c r="K245" s="196">
        <v>0.01</v>
      </c>
      <c r="L245" s="196">
        <v>2.3E-2</v>
      </c>
      <c r="M245" s="197">
        <v>1</v>
      </c>
    </row>
    <row r="246" spans="2:14">
      <c r="B246" s="1216" t="s">
        <v>378</v>
      </c>
      <c r="C246" s="195">
        <v>201</v>
      </c>
      <c r="D246" s="195">
        <v>78</v>
      </c>
      <c r="E246" s="195">
        <v>194</v>
      </c>
      <c r="F246" s="195">
        <v>413</v>
      </c>
      <c r="G246" s="195">
        <v>205</v>
      </c>
      <c r="H246" s="195">
        <v>70</v>
      </c>
      <c r="I246" s="195">
        <v>204</v>
      </c>
      <c r="J246" s="195">
        <v>416</v>
      </c>
      <c r="K246" s="195">
        <v>51</v>
      </c>
      <c r="L246" s="195">
        <v>26</v>
      </c>
      <c r="M246" s="395">
        <v>1858</v>
      </c>
    </row>
    <row r="247" spans="2:14">
      <c r="B247" s="1217"/>
      <c r="C247" s="196">
        <v>0.108</v>
      </c>
      <c r="D247" s="196">
        <v>4.2000000000000003E-2</v>
      </c>
      <c r="E247" s="196">
        <v>0.104</v>
      </c>
      <c r="F247" s="196">
        <v>0.222</v>
      </c>
      <c r="G247" s="196">
        <v>0.11</v>
      </c>
      <c r="H247" s="196">
        <v>3.7999999999999999E-2</v>
      </c>
      <c r="I247" s="196">
        <v>0.11</v>
      </c>
      <c r="J247" s="196">
        <v>0.224</v>
      </c>
      <c r="K247" s="196">
        <v>2.7E-2</v>
      </c>
      <c r="L247" s="196">
        <v>1.4E-2</v>
      </c>
      <c r="M247" s="197">
        <v>1</v>
      </c>
    </row>
    <row r="248" spans="2:14">
      <c r="B248" s="1216" t="s">
        <v>379</v>
      </c>
      <c r="C248" s="195">
        <v>259</v>
      </c>
      <c r="D248" s="195">
        <v>89</v>
      </c>
      <c r="E248" s="195">
        <v>187</v>
      </c>
      <c r="F248" s="195">
        <v>160</v>
      </c>
      <c r="G248" s="195">
        <v>328</v>
      </c>
      <c r="H248" s="195">
        <v>147</v>
      </c>
      <c r="I248" s="195">
        <v>190</v>
      </c>
      <c r="J248" s="195">
        <v>243</v>
      </c>
      <c r="K248" s="195">
        <v>16</v>
      </c>
      <c r="L248" s="195">
        <v>19</v>
      </c>
      <c r="M248" s="395">
        <v>1638</v>
      </c>
    </row>
    <row r="249" spans="2:14">
      <c r="B249" s="1217"/>
      <c r="C249" s="196">
        <v>0.158</v>
      </c>
      <c r="D249" s="196">
        <v>5.3999999999999999E-2</v>
      </c>
      <c r="E249" s="196">
        <v>0.114</v>
      </c>
      <c r="F249" s="196">
        <v>9.8000000000000004E-2</v>
      </c>
      <c r="G249" s="196">
        <v>0.2</v>
      </c>
      <c r="H249" s="196">
        <v>0.09</v>
      </c>
      <c r="I249" s="196">
        <v>0.11600000000000001</v>
      </c>
      <c r="J249" s="196">
        <v>0.14799999999999999</v>
      </c>
      <c r="K249" s="196">
        <v>0.01</v>
      </c>
      <c r="L249" s="196">
        <v>1.2E-2</v>
      </c>
      <c r="M249" s="197">
        <v>1</v>
      </c>
    </row>
    <row r="250" spans="2:14">
      <c r="B250" s="1216" t="s">
        <v>380</v>
      </c>
      <c r="C250" s="198">
        <v>1405</v>
      </c>
      <c r="D250" s="195">
        <v>407</v>
      </c>
      <c r="E250" s="195">
        <v>518</v>
      </c>
      <c r="F250" s="195">
        <v>572</v>
      </c>
      <c r="G250" s="198">
        <v>2372</v>
      </c>
      <c r="H250" s="195">
        <v>747</v>
      </c>
      <c r="I250" s="195">
        <v>675</v>
      </c>
      <c r="J250" s="195">
        <v>649</v>
      </c>
      <c r="K250" s="195">
        <v>44</v>
      </c>
      <c r="L250" s="195">
        <v>41</v>
      </c>
      <c r="M250" s="395">
        <v>7430</v>
      </c>
    </row>
    <row r="251" spans="2:14">
      <c r="B251" s="1217"/>
      <c r="C251" s="196">
        <v>0.189</v>
      </c>
      <c r="D251" s="196">
        <v>5.5E-2</v>
      </c>
      <c r="E251" s="196">
        <v>7.0000000000000007E-2</v>
      </c>
      <c r="F251" s="196">
        <v>7.6999999999999999E-2</v>
      </c>
      <c r="G251" s="196">
        <v>0.31900000000000001</v>
      </c>
      <c r="H251" s="196">
        <v>0.10100000000000001</v>
      </c>
      <c r="I251" s="196">
        <v>9.0999999999999998E-2</v>
      </c>
      <c r="J251" s="196">
        <v>8.6999999999999994E-2</v>
      </c>
      <c r="K251" s="196">
        <v>6.0000000000000001E-3</v>
      </c>
      <c r="L251" s="196">
        <v>6.0000000000000001E-3</v>
      </c>
      <c r="M251" s="197">
        <v>1</v>
      </c>
    </row>
    <row r="252" spans="2:14" ht="13" thickBot="1">
      <c r="B252" s="1219" t="s">
        <v>381</v>
      </c>
      <c r="C252" s="198">
        <v>1886</v>
      </c>
      <c r="D252" s="195">
        <v>582</v>
      </c>
      <c r="E252" s="195">
        <v>923</v>
      </c>
      <c r="F252" s="198">
        <v>1281</v>
      </c>
      <c r="G252" s="198">
        <v>2928</v>
      </c>
      <c r="H252" s="195">
        <v>969</v>
      </c>
      <c r="I252" s="198">
        <v>1101</v>
      </c>
      <c r="J252" s="198">
        <v>1379</v>
      </c>
      <c r="K252" s="195">
        <v>115</v>
      </c>
      <c r="L252" s="195">
        <v>93</v>
      </c>
      <c r="M252" s="395">
        <v>11257</v>
      </c>
    </row>
    <row r="253" spans="2:14" ht="13.5" thickTop="1" thickBot="1">
      <c r="B253" s="1220"/>
      <c r="C253" s="317">
        <v>0.16300000000000001</v>
      </c>
      <c r="D253" s="317">
        <v>5.1999999999999998E-2</v>
      </c>
      <c r="E253" s="317">
        <v>8.5000000000000006E-2</v>
      </c>
      <c r="F253" s="317">
        <v>0.12</v>
      </c>
      <c r="G253" s="317">
        <v>0.246</v>
      </c>
      <c r="H253" s="317">
        <v>8.7999999999999995E-2</v>
      </c>
      <c r="I253" s="317">
        <v>0.10100000000000001</v>
      </c>
      <c r="J253" s="317">
        <v>0.129</v>
      </c>
      <c r="K253" s="317">
        <v>8.9999999999999993E-3</v>
      </c>
      <c r="L253" s="317">
        <v>7.0000000000000001E-3</v>
      </c>
      <c r="M253" s="318">
        <v>1</v>
      </c>
    </row>
    <row r="255" spans="2:14" ht="13" thickBot="1"/>
    <row r="256" spans="2:14" ht="13.4" customHeight="1" thickTop="1">
      <c r="B256" s="59" t="s">
        <v>385</v>
      </c>
      <c r="C256" s="1215" t="s">
        <v>206</v>
      </c>
      <c r="D256" s="1215"/>
      <c r="E256" s="1215"/>
      <c r="F256" s="1215"/>
      <c r="G256" s="1215" t="s">
        <v>204</v>
      </c>
      <c r="H256" s="1215"/>
      <c r="I256" s="1215"/>
      <c r="J256" s="1215"/>
      <c r="K256" s="1215" t="s">
        <v>370</v>
      </c>
      <c r="L256" s="1215"/>
    </row>
    <row r="257" spans="1:14">
      <c r="B257" s="49"/>
      <c r="C257" s="63" t="s">
        <v>372</v>
      </c>
      <c r="D257" s="63" t="s">
        <v>373</v>
      </c>
      <c r="E257" s="63" t="s">
        <v>374</v>
      </c>
      <c r="F257" s="63" t="s">
        <v>375</v>
      </c>
      <c r="G257" s="63" t="s">
        <v>372</v>
      </c>
      <c r="H257" s="63" t="s">
        <v>373</v>
      </c>
      <c r="I257" s="63" t="s">
        <v>374</v>
      </c>
      <c r="J257" s="63" t="s">
        <v>375</v>
      </c>
      <c r="K257" s="63" t="s">
        <v>206</v>
      </c>
      <c r="L257" s="63" t="s">
        <v>204</v>
      </c>
      <c r="N257" s="7"/>
    </row>
    <row r="258" spans="1:14">
      <c r="B258" s="193" t="s">
        <v>376</v>
      </c>
      <c r="C258" s="196">
        <v>-1.4E-2</v>
      </c>
      <c r="D258" s="196">
        <v>0.02</v>
      </c>
      <c r="E258" s="196">
        <v>6.7000000000000004E-2</v>
      </c>
      <c r="F258" s="196">
        <v>4.1000000000000002E-2</v>
      </c>
      <c r="G258" s="196">
        <v>-7.0999999999999994E-2</v>
      </c>
      <c r="H258" s="196">
        <v>-2.1999999999999999E-2</v>
      </c>
      <c r="I258" s="196">
        <v>-3.5999999999999997E-2</v>
      </c>
      <c r="J258" s="196">
        <v>8.0000000000000002E-3</v>
      </c>
      <c r="K258" s="196">
        <v>1.7000000000000001E-2</v>
      </c>
      <c r="L258" s="196">
        <v>-8.0000000000000002E-3</v>
      </c>
      <c r="N258" s="7"/>
    </row>
    <row r="259" spans="1:14">
      <c r="B259" s="193" t="s">
        <v>377</v>
      </c>
      <c r="C259" s="196">
        <v>-4.0000000000000001E-3</v>
      </c>
      <c r="D259" s="196">
        <v>-7.0000000000000001E-3</v>
      </c>
      <c r="E259" s="196">
        <v>-1.2999999999999999E-2</v>
      </c>
      <c r="F259" s="196">
        <v>1.6E-2</v>
      </c>
      <c r="G259" s="196">
        <v>-1.2999999999999999E-2</v>
      </c>
      <c r="H259" s="196">
        <v>-6.0000000000000001E-3</v>
      </c>
      <c r="I259" s="196">
        <v>2.3E-2</v>
      </c>
      <c r="J259" s="196">
        <v>-1.0999999999999999E-2</v>
      </c>
      <c r="K259" s="196">
        <v>0.01</v>
      </c>
      <c r="L259" s="196">
        <v>8.0000000000000002E-3</v>
      </c>
      <c r="M259" s="7"/>
      <c r="N259" s="7"/>
    </row>
    <row r="260" spans="1:14">
      <c r="B260" s="193" t="s">
        <v>378</v>
      </c>
      <c r="C260" s="196">
        <v>-6.2E-2</v>
      </c>
      <c r="D260" s="196">
        <v>4.0000000000000001E-3</v>
      </c>
      <c r="E260" s="196">
        <v>1E-3</v>
      </c>
      <c r="F260" s="196">
        <v>-6.0000000000000001E-3</v>
      </c>
      <c r="G260" s="196">
        <v>-1.0999999999999999E-2</v>
      </c>
      <c r="H260" s="196">
        <v>-3.0000000000000001E-3</v>
      </c>
      <c r="I260" s="196">
        <v>4.0000000000000001E-3</v>
      </c>
      <c r="J260" s="196">
        <v>7.0000000000000001E-3</v>
      </c>
      <c r="K260" s="196">
        <v>1.2999999999999999E-2</v>
      </c>
      <c r="L260" s="196">
        <v>4.0000000000000001E-3</v>
      </c>
      <c r="M260" s="7"/>
      <c r="N260" s="7"/>
    </row>
    <row r="261" spans="1:14">
      <c r="B261" s="193" t="s">
        <v>386</v>
      </c>
      <c r="C261" s="196">
        <v>-5.0000000000000001E-3</v>
      </c>
      <c r="D261" s="196">
        <v>3.0000000000000001E-3</v>
      </c>
      <c r="E261" s="196">
        <v>8.9999999999999993E-3</v>
      </c>
      <c r="F261" s="196">
        <v>-6.0000000000000001E-3</v>
      </c>
      <c r="G261" s="196">
        <v>-1.2999999999999999E-2</v>
      </c>
      <c r="H261" s="196">
        <v>1E-3</v>
      </c>
      <c r="I261" s="196">
        <v>6.0000000000000001E-3</v>
      </c>
      <c r="J261" s="196">
        <v>-1E-3</v>
      </c>
      <c r="K261" s="196">
        <v>3.0000000000000001E-3</v>
      </c>
      <c r="L261" s="196">
        <v>2E-3</v>
      </c>
      <c r="M261" s="7"/>
      <c r="N261" s="7"/>
    </row>
    <row r="262" spans="1:14">
      <c r="B262" s="193" t="s">
        <v>380</v>
      </c>
      <c r="C262" s="196">
        <v>-5.0000000000000001E-3</v>
      </c>
      <c r="D262" s="196">
        <v>-2E-3</v>
      </c>
      <c r="E262" s="196">
        <v>0</v>
      </c>
      <c r="F262" s="196">
        <v>-5.0000000000000001E-3</v>
      </c>
      <c r="G262" s="196">
        <v>1.6E-2</v>
      </c>
      <c r="H262" s="196">
        <v>0</v>
      </c>
      <c r="I262" s="196">
        <v>-2E-3</v>
      </c>
      <c r="J262" s="196">
        <v>-4.0000000000000001E-3</v>
      </c>
      <c r="K262" s="196">
        <v>1E-3</v>
      </c>
      <c r="L262" s="196">
        <v>2E-3</v>
      </c>
      <c r="M262" s="7"/>
      <c r="N262" s="7"/>
    </row>
    <row r="263" spans="1:14" ht="13" thickBot="1">
      <c r="B263" s="313" t="s">
        <v>381</v>
      </c>
      <c r="C263" s="307">
        <v>-1.2E-2</v>
      </c>
      <c r="D263" s="307">
        <v>0</v>
      </c>
      <c r="E263" s="307">
        <v>4.0000000000000001E-3</v>
      </c>
      <c r="F263" s="307">
        <v>2E-3</v>
      </c>
      <c r="G263" s="307">
        <v>8.9999999999999993E-3</v>
      </c>
      <c r="H263" s="307">
        <v>1E-3</v>
      </c>
      <c r="I263" s="307">
        <v>4.0000000000000001E-3</v>
      </c>
      <c r="J263" s="307">
        <v>6.0000000000000001E-3</v>
      </c>
      <c r="K263" s="307">
        <v>6.0000000000000001E-3</v>
      </c>
      <c r="L263" s="307">
        <v>1E-3</v>
      </c>
      <c r="M263" s="7"/>
      <c r="N263" s="7"/>
    </row>
    <row r="264" spans="1:14">
      <c r="B264" s="185"/>
      <c r="C264" s="74"/>
      <c r="D264" s="74"/>
      <c r="E264" s="73"/>
      <c r="F264" s="73"/>
      <c r="G264" s="75"/>
      <c r="H264" s="75"/>
      <c r="I264" s="75"/>
      <c r="J264" s="75"/>
      <c r="K264" s="75"/>
      <c r="L264" s="75"/>
    </row>
    <row r="265" spans="1:14" ht="18.649999999999999" customHeight="1">
      <c r="A265" s="145"/>
      <c r="B265" s="1221" t="s">
        <v>387</v>
      </c>
      <c r="C265" s="1221"/>
      <c r="D265" s="1221"/>
      <c r="E265" s="1221"/>
      <c r="F265" s="1221"/>
      <c r="G265" s="1221"/>
      <c r="H265" s="1221"/>
      <c r="I265" s="1221"/>
      <c r="J265" s="1221"/>
      <c r="K265" s="1221"/>
      <c r="L265" s="1221"/>
      <c r="M265" s="1221"/>
    </row>
    <row r="266" spans="1:14" ht="20.149999999999999" customHeight="1" thickBot="1">
      <c r="B266" s="288" t="s">
        <v>462</v>
      </c>
      <c r="C266" s="288"/>
      <c r="D266" s="288"/>
      <c r="E266" s="288"/>
      <c r="F266" s="288"/>
      <c r="G266" s="288"/>
      <c r="H266" s="288"/>
      <c r="I266" s="288"/>
    </row>
    <row r="267" spans="1:14" ht="12.65" customHeight="1" thickTop="1">
      <c r="B267" s="59"/>
      <c r="C267" s="1215" t="s">
        <v>463</v>
      </c>
      <c r="D267" s="1215"/>
      <c r="E267" s="1215"/>
      <c r="F267" s="1215" t="s">
        <v>390</v>
      </c>
      <c r="G267" s="1215"/>
      <c r="H267" s="1215"/>
      <c r="I267" s="102" t="s">
        <v>391</v>
      </c>
    </row>
    <row r="268" spans="1:14" ht="25">
      <c r="B268" s="82"/>
      <c r="C268" s="83" t="s">
        <v>392</v>
      </c>
      <c r="D268" s="83" t="s">
        <v>393</v>
      </c>
      <c r="E268" s="83" t="s">
        <v>394</v>
      </c>
      <c r="F268" s="83" t="s">
        <v>392</v>
      </c>
      <c r="G268" s="83" t="s">
        <v>393</v>
      </c>
      <c r="H268" s="83" t="s">
        <v>394</v>
      </c>
      <c r="I268" s="83" t="s">
        <v>392</v>
      </c>
    </row>
    <row r="269" spans="1:14">
      <c r="B269" s="51" t="s">
        <v>395</v>
      </c>
      <c r="C269" s="229">
        <v>0</v>
      </c>
      <c r="D269" s="291">
        <v>0</v>
      </c>
      <c r="E269" s="291">
        <v>35</v>
      </c>
      <c r="F269" s="229">
        <v>0</v>
      </c>
      <c r="G269" s="291">
        <v>0</v>
      </c>
      <c r="H269" s="291">
        <v>30</v>
      </c>
      <c r="I269" s="229">
        <v>0</v>
      </c>
    </row>
    <row r="270" spans="1:14">
      <c r="B270" s="51" t="s">
        <v>396</v>
      </c>
      <c r="C270" s="229">
        <v>5.9701492537313433E-3</v>
      </c>
      <c r="D270" s="291">
        <v>2</v>
      </c>
      <c r="E270" s="291">
        <v>335</v>
      </c>
      <c r="F270" s="229">
        <v>7.556675062972292E-3</v>
      </c>
      <c r="G270" s="291">
        <v>3</v>
      </c>
      <c r="H270" s="291">
        <v>370</v>
      </c>
      <c r="I270" s="229">
        <v>-1.5865258092409486E-3</v>
      </c>
    </row>
    <row r="271" spans="1:14">
      <c r="B271" s="51" t="s">
        <v>397</v>
      </c>
      <c r="C271" s="229">
        <v>1.2676743052169674E-2</v>
      </c>
      <c r="D271" s="291">
        <v>26</v>
      </c>
      <c r="E271" s="291">
        <v>2051</v>
      </c>
      <c r="F271" s="229">
        <v>7.0921985815602835E-3</v>
      </c>
      <c r="G271" s="291">
        <v>15</v>
      </c>
      <c r="H271" s="291">
        <v>2115</v>
      </c>
      <c r="I271" s="229">
        <v>5.5845444706093903E-3</v>
      </c>
    </row>
    <row r="272" spans="1:14">
      <c r="B272" s="51" t="s">
        <v>398</v>
      </c>
      <c r="C272" s="229">
        <v>1.7427884615384616E-2</v>
      </c>
      <c r="D272" s="291">
        <v>29</v>
      </c>
      <c r="E272" s="291">
        <v>1664</v>
      </c>
      <c r="F272" s="229">
        <v>7.656967840735069E-3</v>
      </c>
      <c r="G272" s="291">
        <v>16</v>
      </c>
      <c r="H272" s="291">
        <v>1959</v>
      </c>
      <c r="I272" s="229">
        <v>9.7709167746495469E-3</v>
      </c>
      <c r="J272" s="489"/>
    </row>
    <row r="273" spans="2:9">
      <c r="B273" s="635" t="s">
        <v>380</v>
      </c>
      <c r="C273" s="636">
        <v>2.2888418957581789E-2</v>
      </c>
      <c r="D273" s="637">
        <v>184</v>
      </c>
      <c r="E273" s="637">
        <v>8039</v>
      </c>
      <c r="F273" s="636">
        <v>8.0977411564142638E-3</v>
      </c>
      <c r="G273" s="637">
        <v>57</v>
      </c>
      <c r="H273" s="637">
        <v>7039</v>
      </c>
      <c r="I273" s="636">
        <v>1.4790677801167525E-2</v>
      </c>
    </row>
    <row r="274" spans="2:9" ht="13" thickBot="1">
      <c r="B274" s="638" t="s">
        <v>399</v>
      </c>
      <c r="C274" s="639">
        <v>1.9900000000000001E-2</v>
      </c>
      <c r="D274" s="640">
        <f>SUM(D269:D273)</f>
        <v>241</v>
      </c>
      <c r="E274" s="640">
        <f>SUM(E269:E273)</f>
        <v>12124</v>
      </c>
      <c r="F274" s="839">
        <v>7.9000000000000008E-3</v>
      </c>
      <c r="G274" s="640">
        <f t="shared" ref="G274:H274" si="14">SUM(G269:G273)</f>
        <v>91</v>
      </c>
      <c r="H274" s="640">
        <f t="shared" si="14"/>
        <v>11513</v>
      </c>
      <c r="I274" s="639">
        <v>-1.2E-2</v>
      </c>
    </row>
    <row r="275" spans="2:9">
      <c r="B275" s="850"/>
      <c r="C275" s="641"/>
      <c r="D275" s="642"/>
      <c r="E275" s="642"/>
      <c r="F275" s="643"/>
      <c r="G275" s="642"/>
      <c r="H275" s="642"/>
      <c r="I275" s="641"/>
    </row>
    <row r="276" spans="2:9" ht="20.149999999999999" customHeight="1" thickBot="1">
      <c r="B276" s="288" t="s">
        <v>464</v>
      </c>
      <c r="C276" s="288"/>
      <c r="D276" s="288"/>
      <c r="E276" s="288"/>
      <c r="F276" s="288"/>
      <c r="G276" s="288"/>
      <c r="H276" s="288"/>
      <c r="I276" s="288"/>
    </row>
    <row r="277" spans="2:9" ht="12.65" customHeight="1" thickTop="1">
      <c r="B277" s="59"/>
      <c r="C277" s="1215" t="s">
        <v>465</v>
      </c>
      <c r="D277" s="1215"/>
      <c r="E277" s="1215"/>
      <c r="F277" s="1215" t="s">
        <v>390</v>
      </c>
      <c r="G277" s="1215"/>
      <c r="H277" s="1215"/>
      <c r="I277" s="102" t="s">
        <v>391</v>
      </c>
    </row>
    <row r="278" spans="2:9" ht="25">
      <c r="B278" s="82"/>
      <c r="C278" s="83" t="s">
        <v>392</v>
      </c>
      <c r="D278" s="83" t="s">
        <v>393</v>
      </c>
      <c r="E278" s="83" t="s">
        <v>394</v>
      </c>
      <c r="F278" s="83" t="s">
        <v>392</v>
      </c>
      <c r="G278" s="83" t="s">
        <v>393</v>
      </c>
      <c r="H278" s="83" t="s">
        <v>394</v>
      </c>
      <c r="I278" s="83" t="s">
        <v>392</v>
      </c>
    </row>
    <row r="279" spans="2:9">
      <c r="B279" s="51" t="s">
        <v>395</v>
      </c>
      <c r="C279" s="196">
        <v>0</v>
      </c>
      <c r="D279" s="209">
        <v>0</v>
      </c>
      <c r="E279" s="209">
        <v>35</v>
      </c>
      <c r="F279" s="196">
        <v>0</v>
      </c>
      <c r="G279" s="209">
        <v>0</v>
      </c>
      <c r="H279" s="209">
        <v>29</v>
      </c>
      <c r="I279" s="196">
        <v>0</v>
      </c>
    </row>
    <row r="280" spans="2:9">
      <c r="B280" s="51" t="s">
        <v>396</v>
      </c>
      <c r="C280" s="196">
        <v>6.1728395061728392E-3</v>
      </c>
      <c r="D280" s="209">
        <v>2</v>
      </c>
      <c r="E280" s="209">
        <v>324</v>
      </c>
      <c r="F280" s="196">
        <v>5.6338028169014088E-3</v>
      </c>
      <c r="G280" s="209">
        <v>2</v>
      </c>
      <c r="H280" s="209">
        <v>355</v>
      </c>
      <c r="I280" s="196">
        <v>-5.3903668927143041E-4</v>
      </c>
    </row>
    <row r="281" spans="2:9">
      <c r="B281" s="51" t="s">
        <v>397</v>
      </c>
      <c r="C281" s="196">
        <v>1.2926577042399173E-2</v>
      </c>
      <c r="D281" s="209">
        <v>25</v>
      </c>
      <c r="E281" s="209">
        <v>1934</v>
      </c>
      <c r="F281" s="196">
        <v>8.771929824561403E-3</v>
      </c>
      <c r="G281" s="209">
        <v>18</v>
      </c>
      <c r="H281" s="209">
        <v>2052</v>
      </c>
      <c r="I281" s="196">
        <v>-4.1546472178377696E-3</v>
      </c>
    </row>
    <row r="282" spans="2:9">
      <c r="B282" s="51" t="s">
        <v>398</v>
      </c>
      <c r="C282" s="196">
        <v>1.6119032858028518E-2</v>
      </c>
      <c r="D282" s="209">
        <v>26</v>
      </c>
      <c r="E282" s="209">
        <v>1613</v>
      </c>
      <c r="F282" s="196">
        <v>7.7864293659621799E-3</v>
      </c>
      <c r="G282" s="209">
        <v>14</v>
      </c>
      <c r="H282" s="209">
        <v>1798</v>
      </c>
      <c r="I282" s="196">
        <v>-8.3326034920663383E-3</v>
      </c>
    </row>
    <row r="283" spans="2:9">
      <c r="B283" s="51" t="s">
        <v>380</v>
      </c>
      <c r="C283" s="196">
        <v>2.208731593903384E-2</v>
      </c>
      <c r="D283" s="209">
        <v>171</v>
      </c>
      <c r="E283" s="209">
        <v>7742</v>
      </c>
      <c r="F283" s="196">
        <v>7.5515538774324721E-3</v>
      </c>
      <c r="G283" s="209">
        <v>52</v>
      </c>
      <c r="H283" s="209">
        <v>6886</v>
      </c>
      <c r="I283" s="196">
        <v>-1.4535762061601367E-2</v>
      </c>
    </row>
    <row r="284" spans="2:9" ht="13" thickBot="1">
      <c r="B284" s="306" t="s">
        <v>399</v>
      </c>
      <c r="C284" s="307">
        <v>1.9230769230769232E-2</v>
      </c>
      <c r="D284" s="308">
        <v>224</v>
      </c>
      <c r="E284" s="309">
        <v>11648</v>
      </c>
      <c r="F284" s="307">
        <v>7.7338129496402879E-3</v>
      </c>
      <c r="G284" s="308">
        <v>86</v>
      </c>
      <c r="H284" s="310">
        <v>11120</v>
      </c>
      <c r="I284" s="307">
        <v>-1.1496956281128944E-2</v>
      </c>
    </row>
    <row r="286" spans="2:9" ht="20.149999999999999" customHeight="1" thickBot="1">
      <c r="B286" s="288" t="s">
        <v>466</v>
      </c>
      <c r="C286" s="288"/>
      <c r="D286" s="288"/>
      <c r="E286" s="288"/>
      <c r="F286" s="288"/>
      <c r="G286" s="288"/>
      <c r="H286" s="288"/>
      <c r="I286" s="288"/>
    </row>
    <row r="287" spans="2:9" ht="13" customHeight="1" thickTop="1">
      <c r="B287" s="59"/>
      <c r="C287" s="1215" t="s">
        <v>467</v>
      </c>
      <c r="D287" s="1215"/>
      <c r="E287" s="1215"/>
      <c r="F287" s="1215" t="s">
        <v>390</v>
      </c>
      <c r="G287" s="1215"/>
      <c r="H287" s="1215"/>
      <c r="I287" s="102" t="s">
        <v>391</v>
      </c>
    </row>
    <row r="288" spans="2:9" ht="25">
      <c r="B288" s="82"/>
      <c r="C288" s="83" t="s">
        <v>392</v>
      </c>
      <c r="D288" s="83" t="s">
        <v>393</v>
      </c>
      <c r="E288" s="83" t="s">
        <v>394</v>
      </c>
      <c r="F288" s="83" t="s">
        <v>392</v>
      </c>
      <c r="G288" s="83" t="s">
        <v>393</v>
      </c>
      <c r="H288" s="83" t="s">
        <v>394</v>
      </c>
      <c r="I288" s="83" t="s">
        <v>392</v>
      </c>
    </row>
    <row r="289" spans="2:12">
      <c r="B289" s="51" t="s">
        <v>395</v>
      </c>
      <c r="C289" s="196">
        <v>0</v>
      </c>
      <c r="D289" s="209">
        <v>0</v>
      </c>
      <c r="E289" s="209">
        <v>33</v>
      </c>
      <c r="F289" s="196">
        <v>0</v>
      </c>
      <c r="G289" s="209">
        <v>0</v>
      </c>
      <c r="H289" s="209">
        <v>20</v>
      </c>
      <c r="I289" s="196">
        <v>0</v>
      </c>
    </row>
    <row r="290" spans="2:12">
      <c r="B290" s="51" t="s">
        <v>396</v>
      </c>
      <c r="C290" s="196">
        <v>7.0000000000000001E-3</v>
      </c>
      <c r="D290" s="209">
        <v>2</v>
      </c>
      <c r="E290" s="209">
        <v>306</v>
      </c>
      <c r="F290" s="196">
        <v>6.0000000000000001E-3</v>
      </c>
      <c r="G290" s="209">
        <v>2</v>
      </c>
      <c r="H290" s="209">
        <v>350</v>
      </c>
      <c r="I290" s="196">
        <v>-1E-3</v>
      </c>
    </row>
    <row r="291" spans="2:12">
      <c r="B291" s="51" t="s">
        <v>397</v>
      </c>
      <c r="C291" s="196">
        <v>1.2E-2</v>
      </c>
      <c r="D291" s="209">
        <v>22</v>
      </c>
      <c r="E291" s="209">
        <v>1849</v>
      </c>
      <c r="F291" s="196">
        <v>8.9999999999999993E-3</v>
      </c>
      <c r="G291" s="209">
        <v>18</v>
      </c>
      <c r="H291" s="209">
        <v>1957</v>
      </c>
      <c r="I291" s="196">
        <v>-3.0000000000000001E-3</v>
      </c>
    </row>
    <row r="292" spans="2:12">
      <c r="B292" s="51" t="s">
        <v>398</v>
      </c>
      <c r="C292" s="196">
        <v>1.4999999999999999E-2</v>
      </c>
      <c r="D292" s="209">
        <v>24</v>
      </c>
      <c r="E292" s="209">
        <v>1558</v>
      </c>
      <c r="F292" s="196">
        <v>7.0000000000000001E-3</v>
      </c>
      <c r="G292" s="209">
        <v>12</v>
      </c>
      <c r="H292" s="209">
        <v>1701</v>
      </c>
      <c r="I292" s="196">
        <v>-8.0000000000000002E-3</v>
      </c>
    </row>
    <row r="293" spans="2:12">
      <c r="B293" s="51" t="s">
        <v>380</v>
      </c>
      <c r="C293" s="196">
        <v>0.02</v>
      </c>
      <c r="D293" s="209">
        <v>152</v>
      </c>
      <c r="E293" s="210">
        <v>7494</v>
      </c>
      <c r="F293" s="196">
        <v>7.0000000000000001E-3</v>
      </c>
      <c r="G293" s="209">
        <v>51</v>
      </c>
      <c r="H293" s="209">
        <v>7319</v>
      </c>
      <c r="I293" s="196">
        <v>-1.2999999999999999E-2</v>
      </c>
    </row>
    <row r="294" spans="2:12" ht="13" thickBot="1">
      <c r="B294" s="306" t="s">
        <v>399</v>
      </c>
      <c r="C294" s="307">
        <v>1.7999999999999999E-2</v>
      </c>
      <c r="D294" s="308">
        <f>SUM(D289:D293)</f>
        <v>200</v>
      </c>
      <c r="E294" s="309">
        <f>SUM(E289:E293)</f>
        <v>11240</v>
      </c>
      <c r="F294" s="307">
        <v>7.0000000000000001E-3</v>
      </c>
      <c r="G294" s="308">
        <v>83</v>
      </c>
      <c r="H294" s="310">
        <v>11347</v>
      </c>
      <c r="I294" s="307">
        <v>-0.01</v>
      </c>
    </row>
    <row r="295" spans="2:12">
      <c r="B295" s="845"/>
      <c r="C295" s="641"/>
      <c r="D295" s="642"/>
      <c r="E295" s="851"/>
      <c r="F295" s="641"/>
      <c r="G295" s="642"/>
      <c r="H295" s="852"/>
      <c r="I295" s="641"/>
    </row>
    <row r="296" spans="2:12" ht="20.149999999999999" customHeight="1" thickBot="1">
      <c r="B296" s="288" t="s">
        <v>468</v>
      </c>
      <c r="C296" s="288"/>
      <c r="D296" s="288"/>
      <c r="E296" s="288"/>
      <c r="F296" s="288"/>
      <c r="G296" s="288"/>
      <c r="H296" s="288"/>
      <c r="I296" s="288"/>
      <c r="J296" s="75"/>
      <c r="K296" s="75"/>
      <c r="L296" s="75"/>
    </row>
    <row r="297" spans="2:12" ht="13" customHeight="1" thickTop="1">
      <c r="B297" s="59"/>
      <c r="C297" s="1215" t="s">
        <v>469</v>
      </c>
      <c r="D297" s="1215"/>
      <c r="E297" s="1215"/>
      <c r="F297" s="1215" t="s">
        <v>390</v>
      </c>
      <c r="G297" s="1215"/>
      <c r="H297" s="1215"/>
      <c r="I297" s="102" t="s">
        <v>391</v>
      </c>
      <c r="J297" s="75"/>
      <c r="K297" s="75"/>
      <c r="L297" s="75"/>
    </row>
    <row r="298" spans="2:12" ht="25">
      <c r="B298" s="82"/>
      <c r="C298" s="83" t="s">
        <v>392</v>
      </c>
      <c r="D298" s="83" t="s">
        <v>393</v>
      </c>
      <c r="E298" s="83" t="s">
        <v>394</v>
      </c>
      <c r="F298" s="83" t="s">
        <v>392</v>
      </c>
      <c r="G298" s="83" t="s">
        <v>393</v>
      </c>
      <c r="H298" s="83" t="s">
        <v>394</v>
      </c>
      <c r="I298" s="83" t="s">
        <v>392</v>
      </c>
      <c r="J298" s="75"/>
      <c r="K298" s="75"/>
      <c r="L298" s="75"/>
    </row>
    <row r="299" spans="2:12">
      <c r="B299" s="51" t="s">
        <v>395</v>
      </c>
      <c r="C299" s="196">
        <v>0</v>
      </c>
      <c r="D299" s="209">
        <v>0</v>
      </c>
      <c r="E299" s="209">
        <v>33</v>
      </c>
      <c r="F299" s="196">
        <v>0</v>
      </c>
      <c r="G299" s="209">
        <v>0</v>
      </c>
      <c r="H299" s="209">
        <v>21</v>
      </c>
      <c r="I299" s="196">
        <v>0</v>
      </c>
      <c r="J299" s="78"/>
      <c r="K299" s="78"/>
      <c r="L299" s="78"/>
    </row>
    <row r="300" spans="2:12">
      <c r="B300" s="51" t="s">
        <v>396</v>
      </c>
      <c r="C300" s="196">
        <v>4.0000000000000001E-3</v>
      </c>
      <c r="D300" s="209">
        <v>1</v>
      </c>
      <c r="E300" s="209">
        <v>274</v>
      </c>
      <c r="F300" s="196">
        <v>3.0000000000000001E-3</v>
      </c>
      <c r="G300" s="209">
        <v>1</v>
      </c>
      <c r="H300" s="209">
        <v>310</v>
      </c>
      <c r="I300" s="196">
        <v>0</v>
      </c>
    </row>
    <row r="301" spans="2:12">
      <c r="B301" s="51" t="s">
        <v>397</v>
      </c>
      <c r="C301" s="196">
        <v>1.0999999999999999E-2</v>
      </c>
      <c r="D301" s="209">
        <v>19</v>
      </c>
      <c r="E301" s="209">
        <v>1774</v>
      </c>
      <c r="F301" s="196">
        <v>1.7000000000000001E-2</v>
      </c>
      <c r="G301" s="209">
        <v>31</v>
      </c>
      <c r="H301" s="209" t="s">
        <v>470</v>
      </c>
      <c r="I301" s="196">
        <v>6.0000000000000001E-3</v>
      </c>
    </row>
    <row r="302" spans="2:12">
      <c r="B302" s="51" t="s">
        <v>398</v>
      </c>
      <c r="C302" s="196">
        <v>1.2999999999999999E-2</v>
      </c>
      <c r="D302" s="209">
        <v>20</v>
      </c>
      <c r="E302" s="209">
        <v>1518</v>
      </c>
      <c r="F302" s="196">
        <v>1.4E-2</v>
      </c>
      <c r="G302" s="209">
        <v>23</v>
      </c>
      <c r="H302" s="209" t="s">
        <v>471</v>
      </c>
      <c r="I302" s="196">
        <v>1E-3</v>
      </c>
    </row>
    <row r="303" spans="2:12">
      <c r="B303" s="51" t="s">
        <v>380</v>
      </c>
      <c r="C303" s="196">
        <v>1.9E-2</v>
      </c>
      <c r="D303" s="209">
        <v>141</v>
      </c>
      <c r="E303" s="209">
        <v>7265</v>
      </c>
      <c r="F303" s="196">
        <v>1.2999999999999999E-2</v>
      </c>
      <c r="G303" s="209">
        <v>99</v>
      </c>
      <c r="H303" s="209" t="s">
        <v>472</v>
      </c>
      <c r="I303" s="196">
        <v>-6.0000000000000001E-3</v>
      </c>
      <c r="J303" s="71"/>
      <c r="K303" s="194"/>
    </row>
    <row r="304" spans="2:12" ht="13" thickBot="1">
      <c r="B304" s="306" t="s">
        <v>399</v>
      </c>
      <c r="C304" s="307">
        <v>1.9E-2</v>
      </c>
      <c r="D304" s="308">
        <v>181</v>
      </c>
      <c r="E304" s="308">
        <f>SUM(E299:E303)</f>
        <v>10864</v>
      </c>
      <c r="F304" s="307">
        <v>1.4E-2</v>
      </c>
      <c r="G304" s="308">
        <v>154</v>
      </c>
      <c r="H304" s="310" t="s">
        <v>473</v>
      </c>
      <c r="I304" s="307">
        <v>-3.0000000000000001E-3</v>
      </c>
    </row>
    <row r="306" spans="2:15" ht="18.5">
      <c r="B306" s="1221" t="s">
        <v>474</v>
      </c>
      <c r="C306" s="1221"/>
      <c r="D306" s="1221"/>
      <c r="E306" s="1221"/>
      <c r="F306" s="1221"/>
      <c r="G306" s="1221"/>
      <c r="H306" s="1221"/>
      <c r="I306" s="1221"/>
      <c r="J306" s="1221"/>
      <c r="K306" s="1221"/>
      <c r="L306" s="1221"/>
      <c r="M306" s="1221"/>
    </row>
    <row r="307" spans="2:15">
      <c r="B307" s="64"/>
    </row>
    <row r="308" spans="2:15" ht="20.149999999999999" customHeight="1">
      <c r="B308" s="288" t="s">
        <v>475</v>
      </c>
      <c r="C308" s="288"/>
      <c r="D308" s="288"/>
      <c r="E308" s="288"/>
      <c r="F308" s="288"/>
    </row>
    <row r="309" spans="2:15" ht="25">
      <c r="B309" s="49" t="s">
        <v>401</v>
      </c>
      <c r="C309" s="66" t="s">
        <v>204</v>
      </c>
      <c r="D309" s="66" t="s">
        <v>206</v>
      </c>
      <c r="E309" s="6"/>
    </row>
    <row r="310" spans="2:15">
      <c r="B310" s="51" t="s">
        <v>390</v>
      </c>
      <c r="C310" s="644">
        <v>0.60340000000000005</v>
      </c>
      <c r="D310" s="644">
        <v>0.39660000000000001</v>
      </c>
      <c r="E310" s="6"/>
    </row>
    <row r="311" spans="2:15" ht="13" thickBot="1">
      <c r="B311" s="232" t="s">
        <v>402</v>
      </c>
      <c r="C311" s="645">
        <v>0.46300000000000002</v>
      </c>
      <c r="D311" s="645">
        <v>0.53700000000000003</v>
      </c>
      <c r="E311" s="6"/>
    </row>
    <row r="312" spans="2:15" ht="13" thickBot="1">
      <c r="D312" s="6"/>
      <c r="E312" s="6"/>
    </row>
    <row r="313" spans="2:15" ht="13" thickTop="1">
      <c r="C313" s="1215" t="s">
        <v>204</v>
      </c>
      <c r="D313" s="1215"/>
      <c r="E313" s="1215"/>
      <c r="F313" s="1215"/>
      <c r="G313" s="1215"/>
      <c r="H313" s="1215"/>
      <c r="I313" s="1215" t="s">
        <v>206</v>
      </c>
      <c r="J313" s="1215"/>
      <c r="K313" s="1215"/>
      <c r="L313" s="1215"/>
      <c r="M313" s="1215"/>
      <c r="N313" s="1215"/>
    </row>
    <row r="314" spans="2:15" ht="27.65" customHeight="1">
      <c r="B314" s="49" t="s">
        <v>476</v>
      </c>
      <c r="C314" s="66" t="s">
        <v>372</v>
      </c>
      <c r="D314" s="66" t="s">
        <v>373</v>
      </c>
      <c r="E314" s="66" t="s">
        <v>374</v>
      </c>
      <c r="F314" s="66" t="s">
        <v>375</v>
      </c>
      <c r="G314" s="66" t="s">
        <v>404</v>
      </c>
      <c r="H314" s="66" t="s">
        <v>184</v>
      </c>
      <c r="I314" s="66" t="s">
        <v>372</v>
      </c>
      <c r="J314" s="66" t="s">
        <v>373</v>
      </c>
      <c r="K314" s="66" t="s">
        <v>374</v>
      </c>
      <c r="L314" s="66" t="s">
        <v>375</v>
      </c>
      <c r="M314" s="66" t="s">
        <v>404</v>
      </c>
      <c r="N314" s="66" t="s">
        <v>184</v>
      </c>
    </row>
    <row r="315" spans="2:15">
      <c r="B315" s="51" t="s">
        <v>390</v>
      </c>
      <c r="C315" s="225">
        <v>0.29905324415877704</v>
      </c>
      <c r="D315" s="225">
        <v>9.2677842438982014E-2</v>
      </c>
      <c r="E315" s="225">
        <v>9.9365934161382785E-2</v>
      </c>
      <c r="F315" s="225">
        <v>0.10266655085555459</v>
      </c>
      <c r="G315" s="225">
        <v>9.6412750803439584E-3</v>
      </c>
      <c r="H315" s="225">
        <v>0.60340000000000005</v>
      </c>
      <c r="I315" s="225">
        <v>0.18509510987579259</v>
      </c>
      <c r="J315" s="225">
        <v>4.9682967080691393E-2</v>
      </c>
      <c r="K315" s="225">
        <v>7.3134717276122641E-2</v>
      </c>
      <c r="L315" s="225">
        <v>8.0083384000694868E-2</v>
      </c>
      <c r="M315" s="225">
        <v>8.5989750716581256E-3</v>
      </c>
      <c r="N315" s="225">
        <v>0.39660000000000001</v>
      </c>
    </row>
    <row r="316" spans="2:15">
      <c r="B316" s="51" t="s">
        <v>402</v>
      </c>
      <c r="C316" s="225" t="s">
        <v>477</v>
      </c>
      <c r="D316" s="225" t="s">
        <v>478</v>
      </c>
      <c r="E316" s="225" t="s">
        <v>479</v>
      </c>
      <c r="F316" s="225">
        <v>3.5000000000000003E-2</v>
      </c>
      <c r="G316" s="225">
        <v>0</v>
      </c>
      <c r="H316" s="225">
        <v>0.46300000000000002</v>
      </c>
      <c r="I316" s="225">
        <v>0.43099999999999999</v>
      </c>
      <c r="J316" s="225">
        <v>4.8000000000000001E-2</v>
      </c>
      <c r="K316" s="225">
        <v>1.6E-2</v>
      </c>
      <c r="L316" s="225">
        <v>4.2000000000000003E-2</v>
      </c>
      <c r="M316" s="224">
        <v>0</v>
      </c>
      <c r="N316" s="225">
        <v>0.53700000000000003</v>
      </c>
    </row>
    <row r="317" spans="2:15" ht="13" thickBot="1">
      <c r="B317" s="305" t="s">
        <v>405</v>
      </c>
      <c r="C317" s="646">
        <f>C316-C315</f>
        <v>7.6946755841222958E-2</v>
      </c>
      <c r="D317" s="646">
        <f t="shared" ref="D317:N317" si="15">D316-D315</f>
        <v>-5.0677842438982011E-2</v>
      </c>
      <c r="E317" s="646">
        <f t="shared" si="15"/>
        <v>-8.936593416138279E-2</v>
      </c>
      <c r="F317" s="646">
        <f t="shared" si="15"/>
        <v>-6.7666550855554591E-2</v>
      </c>
      <c r="G317" s="646">
        <f t="shared" si="15"/>
        <v>-9.6412750803439584E-3</v>
      </c>
      <c r="H317" s="646">
        <f t="shared" si="15"/>
        <v>-0.14040000000000002</v>
      </c>
      <c r="I317" s="646">
        <f t="shared" si="15"/>
        <v>0.24590489012420741</v>
      </c>
      <c r="J317" s="646">
        <f t="shared" si="15"/>
        <v>-1.6829670806913916E-3</v>
      </c>
      <c r="K317" s="646">
        <f t="shared" si="15"/>
        <v>-5.713471727612264E-2</v>
      </c>
      <c r="L317" s="646">
        <f t="shared" si="15"/>
        <v>-3.8083384000694866E-2</v>
      </c>
      <c r="M317" s="646">
        <f t="shared" si="15"/>
        <v>-8.5989750716581256E-3</v>
      </c>
      <c r="N317" s="646">
        <f t="shared" si="15"/>
        <v>0.14040000000000002</v>
      </c>
      <c r="O317" s="86"/>
    </row>
    <row r="318" spans="2:15" ht="12.65" customHeight="1">
      <c r="B318" s="64"/>
    </row>
    <row r="319" spans="2:15" ht="20.149999999999999" customHeight="1">
      <c r="B319" s="288" t="s">
        <v>480</v>
      </c>
      <c r="C319" s="288"/>
      <c r="D319" s="288"/>
      <c r="E319" s="288"/>
      <c r="F319" s="288"/>
      <c r="G319" s="288"/>
    </row>
    <row r="320" spans="2:15" ht="25">
      <c r="B320" s="49" t="s">
        <v>401</v>
      </c>
      <c r="C320" s="66" t="s">
        <v>204</v>
      </c>
      <c r="D320" s="66" t="s">
        <v>206</v>
      </c>
    </row>
    <row r="321" spans="2:14">
      <c r="B321" s="51" t="s">
        <v>390</v>
      </c>
      <c r="C321" s="187">
        <v>0.60026978417266186</v>
      </c>
      <c r="D321" s="187">
        <v>0.39973021582733814</v>
      </c>
    </row>
    <row r="322" spans="2:14" ht="13" thickBot="1">
      <c r="B322" s="232" t="s">
        <v>402</v>
      </c>
      <c r="C322" s="304">
        <v>0.45500000000000002</v>
      </c>
      <c r="D322" s="304">
        <v>0.5454</v>
      </c>
    </row>
    <row r="323" spans="2:14" ht="13" thickBot="1">
      <c r="D323" s="6"/>
      <c r="E323" s="6"/>
    </row>
    <row r="324" spans="2:14" ht="13" thickTop="1">
      <c r="C324" s="1215" t="s">
        <v>204</v>
      </c>
      <c r="D324" s="1215"/>
      <c r="E324" s="1215"/>
      <c r="F324" s="1215"/>
      <c r="G324" s="1215"/>
      <c r="H324" s="1215"/>
      <c r="I324" s="1215" t="s">
        <v>206</v>
      </c>
      <c r="J324" s="1215"/>
      <c r="K324" s="1215"/>
      <c r="L324" s="1215"/>
      <c r="M324" s="1215"/>
      <c r="N324" s="1215"/>
    </row>
    <row r="325" spans="2:14" ht="25">
      <c r="B325" s="255" t="s">
        <v>481</v>
      </c>
      <c r="C325" s="66" t="s">
        <v>372</v>
      </c>
      <c r="D325" s="66" t="s">
        <v>373</v>
      </c>
      <c r="E325" s="66" t="s">
        <v>374</v>
      </c>
      <c r="F325" s="66" t="s">
        <v>375</v>
      </c>
      <c r="G325" s="66" t="s">
        <v>404</v>
      </c>
      <c r="H325" s="66" t="s">
        <v>184</v>
      </c>
      <c r="I325" s="66" t="s">
        <v>372</v>
      </c>
      <c r="J325" s="66" t="s">
        <v>373</v>
      </c>
      <c r="K325" s="66" t="s">
        <v>374</v>
      </c>
      <c r="L325" s="66" t="s">
        <v>375</v>
      </c>
      <c r="M325" s="66" t="s">
        <v>404</v>
      </c>
      <c r="N325" s="256" t="s">
        <v>184</v>
      </c>
    </row>
    <row r="326" spans="2:14">
      <c r="B326" s="51" t="s">
        <v>390</v>
      </c>
      <c r="C326" s="226">
        <v>28.5</v>
      </c>
      <c r="D326" s="226">
        <v>9.3000000000000007</v>
      </c>
      <c r="E326" s="226">
        <v>10.3</v>
      </c>
      <c r="F326" s="226">
        <v>11</v>
      </c>
      <c r="G326" s="226">
        <v>1</v>
      </c>
      <c r="H326" s="226">
        <f>SUM(C326:G326)</f>
        <v>60.099999999999994</v>
      </c>
      <c r="I326" s="226">
        <v>17.7</v>
      </c>
      <c r="J326" s="226">
        <v>5</v>
      </c>
      <c r="K326" s="226">
        <v>7.7</v>
      </c>
      <c r="L326" s="226">
        <v>8.6</v>
      </c>
      <c r="M326" s="226">
        <v>0.9</v>
      </c>
      <c r="N326" s="226">
        <f>SUM(I326:M326)</f>
        <v>39.9</v>
      </c>
    </row>
    <row r="327" spans="2:14">
      <c r="B327" s="51" t="s">
        <v>402</v>
      </c>
      <c r="C327" s="226">
        <v>36.6</v>
      </c>
      <c r="D327" s="226">
        <v>4.4000000000000004</v>
      </c>
      <c r="E327" s="226">
        <v>1</v>
      </c>
      <c r="F327" s="226">
        <v>3.5</v>
      </c>
      <c r="G327" s="226">
        <v>0</v>
      </c>
      <c r="H327" s="226">
        <f>SUM(C327:G327)</f>
        <v>45.5</v>
      </c>
      <c r="I327" s="226">
        <v>43.4</v>
      </c>
      <c r="J327" s="226">
        <v>4.9000000000000004</v>
      </c>
      <c r="K327" s="226">
        <v>1.7</v>
      </c>
      <c r="L327" s="226">
        <v>4.5</v>
      </c>
      <c r="M327" s="226">
        <v>0</v>
      </c>
      <c r="N327" s="226">
        <f>SUM(I327:M327)</f>
        <v>54.5</v>
      </c>
    </row>
    <row r="328" spans="2:14" ht="13" thickBot="1">
      <c r="B328" s="232" t="s">
        <v>482</v>
      </c>
      <c r="C328" s="303">
        <f t="shared" ref="C328:N328" si="16">SUM(C327-C326)</f>
        <v>8.1000000000000014</v>
      </c>
      <c r="D328" s="303">
        <f t="shared" si="16"/>
        <v>-4.9000000000000004</v>
      </c>
      <c r="E328" s="303">
        <f t="shared" si="16"/>
        <v>-9.3000000000000007</v>
      </c>
      <c r="F328" s="303">
        <f t="shared" si="16"/>
        <v>-7.5</v>
      </c>
      <c r="G328" s="303">
        <f t="shared" si="16"/>
        <v>-1</v>
      </c>
      <c r="H328" s="303">
        <f t="shared" si="16"/>
        <v>-14.599999999999994</v>
      </c>
      <c r="I328" s="303">
        <f t="shared" si="16"/>
        <v>25.7</v>
      </c>
      <c r="J328" s="303">
        <f t="shared" si="16"/>
        <v>-9.9999999999999645E-2</v>
      </c>
      <c r="K328" s="303">
        <f t="shared" si="16"/>
        <v>-6</v>
      </c>
      <c r="L328" s="303">
        <f t="shared" si="16"/>
        <v>-4.0999999999999996</v>
      </c>
      <c r="M328" s="303">
        <f t="shared" si="16"/>
        <v>-0.9</v>
      </c>
      <c r="N328" s="303">
        <f t="shared" si="16"/>
        <v>14.600000000000001</v>
      </c>
    </row>
    <row r="329" spans="2:14" ht="25" customHeight="1">
      <c r="B329" s="1218" t="s">
        <v>483</v>
      </c>
      <c r="C329" s="1218"/>
      <c r="D329" s="1218"/>
      <c r="E329" s="1218"/>
      <c r="F329" s="1218"/>
      <c r="G329" s="1218"/>
      <c r="H329" s="1218"/>
      <c r="I329" s="1218"/>
      <c r="J329" s="1218"/>
      <c r="K329" s="1218"/>
      <c r="L329" s="1218"/>
      <c r="M329" s="1218"/>
      <c r="N329" s="1218"/>
    </row>
    <row r="330" spans="2:14">
      <c r="B330" s="64"/>
    </row>
    <row r="331" spans="2:14" ht="20.149999999999999" customHeight="1">
      <c r="B331" s="288" t="s">
        <v>484</v>
      </c>
      <c r="C331" s="288"/>
      <c r="D331" s="288"/>
      <c r="E331" s="288"/>
      <c r="F331" s="288"/>
    </row>
    <row r="332" spans="2:14" ht="25">
      <c r="B332" s="49" t="s">
        <v>401</v>
      </c>
      <c r="C332" s="66" t="s">
        <v>204</v>
      </c>
      <c r="D332" s="66" t="s">
        <v>206</v>
      </c>
      <c r="E332" s="6"/>
    </row>
    <row r="333" spans="2:14">
      <c r="B333" s="51" t="s">
        <v>390</v>
      </c>
      <c r="C333" s="187">
        <v>0.57799999999999996</v>
      </c>
      <c r="D333" s="187">
        <v>0.42109999999999997</v>
      </c>
      <c r="E333" s="6"/>
    </row>
    <row r="334" spans="2:14" ht="13" thickBot="1">
      <c r="B334" s="232" t="s">
        <v>402</v>
      </c>
      <c r="C334" s="304">
        <v>0.44600000000000001</v>
      </c>
      <c r="D334" s="304">
        <v>0.55400000000000005</v>
      </c>
      <c r="E334" s="6"/>
    </row>
    <row r="335" spans="2:14" ht="13" thickBot="1">
      <c r="D335" s="6"/>
      <c r="E335" s="6"/>
    </row>
    <row r="336" spans="2:14" ht="13" thickTop="1">
      <c r="C336" s="1215" t="s">
        <v>204</v>
      </c>
      <c r="D336" s="1215"/>
      <c r="E336" s="1215"/>
      <c r="F336" s="1215"/>
      <c r="G336" s="1215"/>
      <c r="H336" s="1215"/>
      <c r="I336" s="1215" t="s">
        <v>206</v>
      </c>
      <c r="J336" s="1215"/>
      <c r="K336" s="1215"/>
      <c r="L336" s="1215"/>
      <c r="M336" s="1215"/>
      <c r="N336" s="1215"/>
    </row>
    <row r="337" spans="2:15" ht="27.65" customHeight="1">
      <c r="B337" s="49" t="s">
        <v>485</v>
      </c>
      <c r="C337" s="66" t="s">
        <v>372</v>
      </c>
      <c r="D337" s="66" t="s">
        <v>373</v>
      </c>
      <c r="E337" s="66" t="s">
        <v>374</v>
      </c>
      <c r="F337" s="66" t="s">
        <v>375</v>
      </c>
      <c r="G337" s="66" t="s">
        <v>404</v>
      </c>
      <c r="H337" s="66" t="s">
        <v>184</v>
      </c>
      <c r="I337" s="66" t="s">
        <v>372</v>
      </c>
      <c r="J337" s="66" t="s">
        <v>373</v>
      </c>
      <c r="K337" s="66" t="s">
        <v>374</v>
      </c>
      <c r="L337" s="66" t="s">
        <v>375</v>
      </c>
      <c r="M337" s="66" t="s">
        <v>404</v>
      </c>
      <c r="N337" s="66" t="s">
        <v>184</v>
      </c>
    </row>
    <row r="338" spans="2:15">
      <c r="B338" s="51" t="s">
        <v>390</v>
      </c>
      <c r="C338" s="226">
        <v>25.68</v>
      </c>
      <c r="D338" s="226">
        <v>9.0399999999999991</v>
      </c>
      <c r="E338" s="226">
        <v>10.050000000000001</v>
      </c>
      <c r="F338" s="226">
        <v>12.09</v>
      </c>
      <c r="G338" s="226">
        <v>0.88</v>
      </c>
      <c r="H338" s="226">
        <v>57.8</v>
      </c>
      <c r="I338" s="226">
        <v>16.600000000000001</v>
      </c>
      <c r="J338" s="226">
        <v>5.22</v>
      </c>
      <c r="K338" s="226">
        <v>8.1999999999999993</v>
      </c>
      <c r="L338" s="226">
        <v>11.01</v>
      </c>
      <c r="M338" s="226">
        <v>1.07</v>
      </c>
      <c r="N338" s="226">
        <v>42.11</v>
      </c>
    </row>
    <row r="339" spans="2:15">
      <c r="B339" s="51" t="s">
        <v>402</v>
      </c>
      <c r="C339" s="226">
        <v>35.6</v>
      </c>
      <c r="D339" s="226">
        <v>4.0999999999999996</v>
      </c>
      <c r="E339" s="226">
        <v>1</v>
      </c>
      <c r="F339" s="226">
        <v>3.9</v>
      </c>
      <c r="G339" s="226" t="s">
        <v>486</v>
      </c>
      <c r="H339" s="226">
        <v>44.6</v>
      </c>
      <c r="I339" s="226">
        <v>43.7</v>
      </c>
      <c r="J339" s="226">
        <v>4.8</v>
      </c>
      <c r="K339" s="226">
        <v>1.8</v>
      </c>
      <c r="L339" s="226">
        <v>5.0999999999999996</v>
      </c>
      <c r="M339" s="226" t="s">
        <v>487</v>
      </c>
      <c r="N339" s="226">
        <v>55.4</v>
      </c>
    </row>
    <row r="340" spans="2:15" ht="13" thickBot="1">
      <c r="B340" s="305" t="s">
        <v>405</v>
      </c>
      <c r="C340" s="303">
        <v>9.92</v>
      </c>
      <c r="D340" s="303">
        <v>-4.9400000000000004</v>
      </c>
      <c r="E340" s="303">
        <v>-9.0500000000000007</v>
      </c>
      <c r="F340" s="303">
        <v>-8.19</v>
      </c>
      <c r="G340" s="303">
        <v>-0.88</v>
      </c>
      <c r="H340" s="303">
        <v>-13.15</v>
      </c>
      <c r="I340" s="303">
        <v>27.1</v>
      </c>
      <c r="J340" s="303">
        <v>-0.42</v>
      </c>
      <c r="K340" s="303">
        <v>-6.4</v>
      </c>
      <c r="L340" s="303">
        <v>-5.91</v>
      </c>
      <c r="M340" s="303">
        <v>-1.07</v>
      </c>
      <c r="N340" s="303">
        <v>13.29</v>
      </c>
      <c r="O340" s="86"/>
    </row>
    <row r="341" spans="2:15" ht="19.5" customHeight="1">
      <c r="B341" s="1218" t="s">
        <v>483</v>
      </c>
      <c r="C341" s="1218"/>
      <c r="D341" s="1218"/>
      <c r="E341" s="1218"/>
      <c r="F341" s="1218"/>
      <c r="G341" s="1218"/>
      <c r="H341" s="1218"/>
      <c r="I341" s="1218"/>
      <c r="J341" s="1218"/>
      <c r="K341" s="1218"/>
      <c r="L341" s="1218"/>
      <c r="M341" s="1218"/>
      <c r="N341" s="1218"/>
    </row>
  </sheetData>
  <sheetProtection algorithmName="SHA-512" hashValue="JhBKy8pmZCaUQYdR9YDPAHoTxiSKIL6MmShSAlveT91hM7yNIJEJy96t54Ihl2vS9UfZCHq4+MKMx5TACQYPzA==" saltValue="VQTRFzCyEU70PFVPyJaxrQ==" spinCount="100000" sheet="1" objects="1" scenarios="1"/>
  <mergeCells count="143">
    <mergeCell ref="K170:L170"/>
    <mergeCell ref="B156:B157"/>
    <mergeCell ref="B166:B167"/>
    <mergeCell ref="C170:F170"/>
    <mergeCell ref="G170:J170"/>
    <mergeCell ref="G8:J8"/>
    <mergeCell ref="N28:O28"/>
    <mergeCell ref="M43:N44"/>
    <mergeCell ref="J55:K56"/>
    <mergeCell ref="M154:N154"/>
    <mergeCell ref="C154:F154"/>
    <mergeCell ref="K127:L127"/>
    <mergeCell ref="K111:L111"/>
    <mergeCell ref="M111:N111"/>
    <mergeCell ref="C95:F95"/>
    <mergeCell ref="G95:J95"/>
    <mergeCell ref="K95:L95"/>
    <mergeCell ref="C27:F27"/>
    <mergeCell ref="G27:J27"/>
    <mergeCell ref="K27:L27"/>
    <mergeCell ref="C11:F11"/>
    <mergeCell ref="M27:N27"/>
    <mergeCell ref="B23:B24"/>
    <mergeCell ref="K197:L197"/>
    <mergeCell ref="B97:B98"/>
    <mergeCell ref="B99:B100"/>
    <mergeCell ref="B101:B102"/>
    <mergeCell ref="B103:B104"/>
    <mergeCell ref="B105:B106"/>
    <mergeCell ref="C127:F127"/>
    <mergeCell ref="G127:J127"/>
    <mergeCell ref="G111:J111"/>
    <mergeCell ref="B121:B122"/>
    <mergeCell ref="B123:B124"/>
    <mergeCell ref="B107:B108"/>
    <mergeCell ref="C111:F111"/>
    <mergeCell ref="B148:B149"/>
    <mergeCell ref="G154:J154"/>
    <mergeCell ref="K154:L154"/>
    <mergeCell ref="B158:B159"/>
    <mergeCell ref="B160:B161"/>
    <mergeCell ref="B162:B163"/>
    <mergeCell ref="B150:B151"/>
    <mergeCell ref="B164:B165"/>
    <mergeCell ref="B113:B114"/>
    <mergeCell ref="B115:B116"/>
    <mergeCell ref="B117:B118"/>
    <mergeCell ref="M197:N197"/>
    <mergeCell ref="C138:F138"/>
    <mergeCell ref="G138:J138"/>
    <mergeCell ref="C213:F213"/>
    <mergeCell ref="B201:B202"/>
    <mergeCell ref="B183:B184"/>
    <mergeCell ref="B185:B186"/>
    <mergeCell ref="B187:B188"/>
    <mergeCell ref="B189:B190"/>
    <mergeCell ref="B191:B192"/>
    <mergeCell ref="B193:B194"/>
    <mergeCell ref="B199:B200"/>
    <mergeCell ref="B203:B204"/>
    <mergeCell ref="B205:B206"/>
    <mergeCell ref="B207:B208"/>
    <mergeCell ref="B209:B210"/>
    <mergeCell ref="M213:N213"/>
    <mergeCell ref="K138:L138"/>
    <mergeCell ref="B179:M179"/>
    <mergeCell ref="M181:N181"/>
    <mergeCell ref="G213:J213"/>
    <mergeCell ref="K213:L213"/>
    <mergeCell ref="B144:B145"/>
    <mergeCell ref="B146:B147"/>
    <mergeCell ref="K240:L240"/>
    <mergeCell ref="B242:B243"/>
    <mergeCell ref="B244:B245"/>
    <mergeCell ref="B246:B247"/>
    <mergeCell ref="B248:B249"/>
    <mergeCell ref="B250:B251"/>
    <mergeCell ref="B252:B253"/>
    <mergeCell ref="C256:F256"/>
    <mergeCell ref="G256:J256"/>
    <mergeCell ref="K256:L256"/>
    <mergeCell ref="B4:M4"/>
    <mergeCell ref="B7:M7"/>
    <mergeCell ref="B230:B231"/>
    <mergeCell ref="B232:B233"/>
    <mergeCell ref="B234:B235"/>
    <mergeCell ref="C224:F224"/>
    <mergeCell ref="G224:J224"/>
    <mergeCell ref="K224:L224"/>
    <mergeCell ref="B226:B227"/>
    <mergeCell ref="B52:M52"/>
    <mergeCell ref="B73:N73"/>
    <mergeCell ref="C68:H68"/>
    <mergeCell ref="I68:N68"/>
    <mergeCell ref="G11:J11"/>
    <mergeCell ref="K11:L11"/>
    <mergeCell ref="B13:B14"/>
    <mergeCell ref="B15:B16"/>
    <mergeCell ref="B17:B18"/>
    <mergeCell ref="B19:B20"/>
    <mergeCell ref="B21:B22"/>
    <mergeCell ref="B228:B229"/>
    <mergeCell ref="C181:F181"/>
    <mergeCell ref="G181:J181"/>
    <mergeCell ref="K181:L181"/>
    <mergeCell ref="B341:N341"/>
    <mergeCell ref="C324:H324"/>
    <mergeCell ref="I324:N324"/>
    <mergeCell ref="B329:N329"/>
    <mergeCell ref="C313:H313"/>
    <mergeCell ref="I313:N313"/>
    <mergeCell ref="B37:B38"/>
    <mergeCell ref="B39:B40"/>
    <mergeCell ref="C43:F43"/>
    <mergeCell ref="G43:J43"/>
    <mergeCell ref="K43:L43"/>
    <mergeCell ref="C54:E54"/>
    <mergeCell ref="F54:H54"/>
    <mergeCell ref="B306:M306"/>
    <mergeCell ref="C336:H336"/>
    <mergeCell ref="I336:N336"/>
    <mergeCell ref="B265:M265"/>
    <mergeCell ref="C297:E297"/>
    <mergeCell ref="F297:H297"/>
    <mergeCell ref="F267:H267"/>
    <mergeCell ref="M240:N240"/>
    <mergeCell ref="B236:B237"/>
    <mergeCell ref="C240:F240"/>
    <mergeCell ref="C287:E287"/>
    <mergeCell ref="F287:H287"/>
    <mergeCell ref="C277:E277"/>
    <mergeCell ref="F277:H277"/>
    <mergeCell ref="C267:E267"/>
    <mergeCell ref="B29:B30"/>
    <mergeCell ref="B31:B32"/>
    <mergeCell ref="B33:B34"/>
    <mergeCell ref="B35:B36"/>
    <mergeCell ref="G240:J240"/>
    <mergeCell ref="C197:F197"/>
    <mergeCell ref="G197:J197"/>
    <mergeCell ref="B119:B120"/>
    <mergeCell ref="B140:B141"/>
    <mergeCell ref="B142:B143"/>
  </mergeCells>
  <conditionalFormatting sqref="M183">
    <cfRule type="cellIs" dxfId="8" priority="5" operator="equal">
      <formula>0</formula>
    </cfRule>
  </conditionalFormatting>
  <conditionalFormatting sqref="M185">
    <cfRule type="cellIs" dxfId="7" priority="1" operator="equal">
      <formula>0</formula>
    </cfRule>
  </conditionalFormatting>
  <conditionalFormatting sqref="M187">
    <cfRule type="cellIs" dxfId="6" priority="4" operator="equal">
      <formula>0</formula>
    </cfRule>
  </conditionalFormatting>
  <conditionalFormatting sqref="M189">
    <cfRule type="cellIs" dxfId="5" priority="3" operator="equal">
      <formula>0</formula>
    </cfRule>
  </conditionalFormatting>
  <conditionalFormatting sqref="M191">
    <cfRule type="cellIs" dxfId="4" priority="2" operator="equal">
      <formula>0</formula>
    </cfRule>
  </conditionalFormatting>
  <conditionalFormatting sqref="M193">
    <cfRule type="cellIs" dxfId="3" priority="6" operator="equal">
      <formula>0</formula>
    </cfRule>
  </conditionalFormatting>
  <pageMargins left="0.25" right="0.25" top="0.75" bottom="0.75" header="0.3" footer="0.3"/>
  <pageSetup paperSize="8" scale="14" orientation="landscape" horizontalDpi="1200" verticalDpi="1200" r:id="rId1"/>
  <headerFooter>
    <oddFooter>&amp;L_x000D_&amp;1#&amp;"Calibri"&amp;10&amp;K000000 Internal</oddFooter>
  </headerFooter>
  <ignoredErrors>
    <ignoredError sqref="D150 M184 M186 M188 M190 M200 M204 M206 M208" formula="1"/>
    <ignoredError sqref="H301:H304 F77:F82 G78:G82 F86:G88 G89 F90:G91 C234 C236 F236:G236 I236:J236 C316" numberStoredAsText="1"/>
    <ignoredError sqref="E82 E91"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85E59-3D3D-486F-B281-D519793F689B}">
  <sheetPr>
    <tabColor theme="9" tint="0.59999389629810485"/>
    <pageSetUpPr fitToPage="1"/>
  </sheetPr>
  <dimension ref="B1:Q69"/>
  <sheetViews>
    <sheetView zoomScale="80" zoomScaleNormal="80" zoomScaleSheetLayoutView="100" workbookViewId="0">
      <selection activeCell="C2" sqref="C2"/>
    </sheetView>
  </sheetViews>
  <sheetFormatPr defaultRowHeight="12.5"/>
  <cols>
    <col min="1" max="1" width="5" customWidth="1"/>
    <col min="2" max="2" width="45.3984375" customWidth="1"/>
    <col min="3" max="3" width="39.3984375" customWidth="1"/>
    <col min="4" max="4" width="33" customWidth="1"/>
    <col min="5" max="5" width="34.3984375" customWidth="1"/>
    <col min="6" max="6" width="30.69921875" customWidth="1"/>
    <col min="7" max="7" width="32.8984375" customWidth="1"/>
    <col min="8" max="8" width="36.3984375" customWidth="1"/>
    <col min="9" max="9" width="28.296875" customWidth="1"/>
    <col min="10" max="10" width="34.3984375" customWidth="1"/>
    <col min="12" max="14" width="12.09765625" customWidth="1"/>
    <col min="15" max="17" width="11.09765625" customWidth="1"/>
  </cols>
  <sheetData>
    <row r="1" spans="2:17" ht="13.4" customHeight="1">
      <c r="F1" s="176"/>
      <c r="H1" s="270" t="s">
        <v>85</v>
      </c>
    </row>
    <row r="2" spans="2:17" ht="63" customHeight="1">
      <c r="F2" s="176"/>
    </row>
    <row r="4" spans="2:17" ht="21">
      <c r="B4" s="272" t="s">
        <v>488</v>
      </c>
      <c r="C4" s="19"/>
      <c r="D4" s="1138"/>
      <c r="E4" s="1138"/>
      <c r="F4" s="1138"/>
      <c r="G4" s="1138"/>
      <c r="H4" s="1138"/>
      <c r="I4" s="1138"/>
      <c r="J4" s="1138"/>
      <c r="K4" s="1138"/>
      <c r="L4" s="1138"/>
      <c r="M4" s="1138"/>
      <c r="N4" s="1138"/>
    </row>
    <row r="5" spans="2:17" ht="13" customHeight="1">
      <c r="B5" s="657"/>
    </row>
    <row r="6" spans="2:17" ht="18.5">
      <c r="B6" s="1247" t="s">
        <v>198</v>
      </c>
      <c r="C6" s="1247"/>
      <c r="D6" s="1247" t="s">
        <v>325</v>
      </c>
      <c r="E6" s="1247"/>
      <c r="F6" s="1247"/>
      <c r="G6" s="1247" t="s">
        <v>278</v>
      </c>
      <c r="H6" s="1247"/>
      <c r="I6" s="110"/>
    </row>
    <row r="7" spans="2:17" ht="18.5">
      <c r="B7" s="1237" t="s">
        <v>489</v>
      </c>
      <c r="C7" s="1237"/>
      <c r="D7" s="1237"/>
      <c r="E7" s="1237"/>
      <c r="F7" s="1237"/>
      <c r="G7" s="1237"/>
      <c r="H7" s="1237"/>
      <c r="I7" s="192"/>
      <c r="J7" s="192"/>
    </row>
    <row r="8" spans="2:17" ht="289.5" customHeight="1">
      <c r="B8" s="1235" t="s">
        <v>490</v>
      </c>
      <c r="C8" s="1235"/>
      <c r="D8" s="1244" t="s">
        <v>491</v>
      </c>
      <c r="E8" s="1245"/>
      <c r="F8" s="1246"/>
      <c r="G8" s="1235" t="s">
        <v>492</v>
      </c>
      <c r="H8" s="1236"/>
      <c r="I8" s="657"/>
    </row>
    <row r="9" spans="2:17" ht="18.5">
      <c r="B9" s="1237" t="s">
        <v>493</v>
      </c>
      <c r="C9" s="1237"/>
      <c r="D9" s="1237"/>
      <c r="E9" s="1237"/>
      <c r="F9" s="1237"/>
      <c r="G9" s="1237"/>
      <c r="H9" s="1237"/>
      <c r="I9" s="192"/>
      <c r="J9" s="192"/>
    </row>
    <row r="10" spans="2:17" ht="240.5" customHeight="1">
      <c r="B10" s="1235" t="s">
        <v>494</v>
      </c>
      <c r="C10" s="1236"/>
      <c r="D10" s="1235" t="s">
        <v>1467</v>
      </c>
      <c r="E10" s="1236"/>
      <c r="F10" s="1236"/>
      <c r="G10" s="1235" t="s">
        <v>495</v>
      </c>
      <c r="H10" s="1236"/>
    </row>
    <row r="11" spans="2:17" ht="18.5">
      <c r="B11" s="1237" t="s">
        <v>496</v>
      </c>
      <c r="C11" s="1237"/>
      <c r="D11" s="1237"/>
      <c r="E11" s="1237"/>
      <c r="F11" s="1237"/>
      <c r="G11" s="1237"/>
      <c r="H11" s="1237"/>
      <c r="I11" s="192"/>
      <c r="J11" s="192"/>
    </row>
    <row r="12" spans="2:17" ht="402" customHeight="1">
      <c r="B12" s="1235" t="s">
        <v>1469</v>
      </c>
      <c r="C12" s="1235"/>
      <c r="D12" s="1235" t="s">
        <v>1468</v>
      </c>
      <c r="E12" s="1235"/>
      <c r="F12" s="1235"/>
      <c r="G12" s="1235" t="s">
        <v>497</v>
      </c>
      <c r="H12" s="1236"/>
    </row>
    <row r="13" spans="2:17" ht="18.5">
      <c r="B13" s="1238" t="s">
        <v>498</v>
      </c>
      <c r="C13" s="1239"/>
      <c r="D13" s="1239"/>
      <c r="E13" s="1239"/>
      <c r="F13" s="1239"/>
      <c r="G13" s="1239"/>
      <c r="H13" s="1238"/>
      <c r="I13" s="192"/>
      <c r="J13" s="192"/>
      <c r="P13" s="1233"/>
      <c r="Q13" s="1234"/>
    </row>
    <row r="14" spans="2:17" ht="18.5">
      <c r="B14" s="1221" t="s">
        <v>198</v>
      </c>
      <c r="C14" s="1221"/>
      <c r="D14" s="1221"/>
      <c r="E14" s="1221"/>
      <c r="F14" s="1221"/>
      <c r="G14" s="1221"/>
      <c r="H14" s="1221"/>
      <c r="I14" s="184"/>
      <c r="J14" s="162"/>
      <c r="K14" s="664"/>
    </row>
    <row r="15" spans="2:17" ht="14.15" customHeight="1">
      <c r="B15" s="1139" t="s">
        <v>499</v>
      </c>
      <c r="C15" s="1139"/>
      <c r="D15" s="1139"/>
      <c r="E15" s="1139"/>
      <c r="F15" s="1139"/>
    </row>
    <row r="16" spans="2:17">
      <c r="B16" s="49" t="s">
        <v>500</v>
      </c>
      <c r="C16" s="1210" t="s">
        <v>501</v>
      </c>
      <c r="D16" s="1210"/>
      <c r="E16" s="1210" t="s">
        <v>502</v>
      </c>
      <c r="F16" s="1210"/>
    </row>
    <row r="17" spans="2:11" ht="132" customHeight="1">
      <c r="B17" s="116" t="s">
        <v>503</v>
      </c>
      <c r="C17" s="1211" t="s">
        <v>504</v>
      </c>
      <c r="D17" s="1179"/>
      <c r="E17" s="1211" t="s">
        <v>505</v>
      </c>
      <c r="F17" s="1179"/>
    </row>
    <row r="18" spans="2:11" ht="39.65" customHeight="1">
      <c r="B18" s="116" t="s">
        <v>506</v>
      </c>
      <c r="C18" s="1211" t="s">
        <v>507</v>
      </c>
      <c r="D18" s="1179"/>
      <c r="E18" s="1211" t="s">
        <v>505</v>
      </c>
      <c r="F18" s="1179"/>
    </row>
    <row r="19" spans="2:11" ht="40.5" customHeight="1">
      <c r="B19" s="116" t="s">
        <v>508</v>
      </c>
      <c r="C19" s="1211" t="s">
        <v>509</v>
      </c>
      <c r="D19" s="1179"/>
      <c r="E19" s="1211" t="s">
        <v>510</v>
      </c>
      <c r="F19" s="1179"/>
    </row>
    <row r="20" spans="2:11" ht="12.65" customHeight="1">
      <c r="B20" s="116" t="s">
        <v>511</v>
      </c>
      <c r="C20" s="1211" t="s">
        <v>512</v>
      </c>
      <c r="D20" s="1179"/>
      <c r="E20" s="1211" t="s">
        <v>505</v>
      </c>
      <c r="F20" s="1179"/>
    </row>
    <row r="21" spans="2:11" ht="12.65" customHeight="1">
      <c r="B21" s="116" t="s">
        <v>513</v>
      </c>
      <c r="C21" s="1211" t="s">
        <v>514</v>
      </c>
      <c r="D21" s="1179"/>
      <c r="E21" s="1211" t="s">
        <v>515</v>
      </c>
      <c r="F21" s="1179"/>
    </row>
    <row r="22" spans="2:11" ht="39" customHeight="1">
      <c r="B22" s="116" t="s">
        <v>516</v>
      </c>
      <c r="C22" s="1211" t="s">
        <v>517</v>
      </c>
      <c r="D22" s="1179"/>
      <c r="E22" s="1211" t="s">
        <v>518</v>
      </c>
      <c r="F22" s="1179"/>
    </row>
    <row r="23" spans="2:11">
      <c r="B23" s="116" t="s">
        <v>519</v>
      </c>
      <c r="C23" s="1211" t="s">
        <v>514</v>
      </c>
      <c r="D23" s="1179"/>
      <c r="E23" s="1211" t="s">
        <v>505</v>
      </c>
      <c r="F23" s="1179"/>
    </row>
    <row r="24" spans="2:11" ht="87.75" customHeight="1">
      <c r="B24" s="116" t="s">
        <v>520</v>
      </c>
      <c r="C24" s="1211" t="s">
        <v>521</v>
      </c>
      <c r="D24" s="1179"/>
      <c r="E24" s="1211" t="s">
        <v>522</v>
      </c>
      <c r="F24" s="1179"/>
    </row>
    <row r="25" spans="2:11" ht="77.150000000000006" customHeight="1">
      <c r="B25" s="116" t="s">
        <v>523</v>
      </c>
      <c r="C25" s="1211" t="s">
        <v>524</v>
      </c>
      <c r="D25" s="1179"/>
      <c r="E25" s="1211" t="s">
        <v>522</v>
      </c>
      <c r="F25" s="1179"/>
    </row>
    <row r="26" spans="2:11" ht="27" customHeight="1">
      <c r="B26" s="116" t="s">
        <v>525</v>
      </c>
      <c r="C26" s="1240" t="s">
        <v>526</v>
      </c>
      <c r="D26" s="1240"/>
      <c r="E26" s="1211" t="s">
        <v>522</v>
      </c>
      <c r="F26" s="1179"/>
    </row>
    <row r="27" spans="2:11" ht="12.65" customHeight="1">
      <c r="B27" s="116" t="s">
        <v>527</v>
      </c>
      <c r="C27" s="1211" t="s">
        <v>512</v>
      </c>
      <c r="D27" s="1179"/>
      <c r="E27" s="1211" t="s">
        <v>505</v>
      </c>
      <c r="F27" s="1179"/>
    </row>
    <row r="28" spans="2:11" ht="30.75" customHeight="1">
      <c r="B28" s="116" t="s">
        <v>528</v>
      </c>
      <c r="C28" s="1211" t="s">
        <v>512</v>
      </c>
      <c r="D28" s="1179"/>
      <c r="E28" s="1211" t="s">
        <v>505</v>
      </c>
      <c r="F28" s="1179"/>
      <c r="I28" s="184"/>
      <c r="J28" s="162"/>
      <c r="K28" s="163"/>
    </row>
    <row r="29" spans="2:11" ht="91.5" customHeight="1">
      <c r="B29" s="116" t="s">
        <v>529</v>
      </c>
      <c r="C29" s="1240" t="s">
        <v>530</v>
      </c>
      <c r="D29" s="1240"/>
      <c r="E29" s="1211" t="s">
        <v>531</v>
      </c>
      <c r="F29" s="1179"/>
      <c r="I29" s="184"/>
      <c r="J29" s="162"/>
      <c r="K29" s="163"/>
    </row>
    <row r="30" spans="2:11" ht="18.5">
      <c r="B30" s="1229" t="s">
        <v>532</v>
      </c>
      <c r="C30" s="1230"/>
      <c r="D30" s="1230"/>
      <c r="E30" s="1230"/>
      <c r="F30" s="1230"/>
      <c r="I30" s="184"/>
      <c r="J30" s="162"/>
      <c r="K30" s="163"/>
    </row>
    <row r="31" spans="2:11" ht="54.5" customHeight="1">
      <c r="B31" s="1231" t="s">
        <v>1466</v>
      </c>
      <c r="C31" s="1231"/>
      <c r="D31" s="1231"/>
      <c r="E31" s="1231"/>
      <c r="F31" s="1231"/>
      <c r="I31" s="184"/>
      <c r="J31" s="162"/>
      <c r="K31" s="163"/>
    </row>
    <row r="32" spans="2:11" ht="16" customHeight="1">
      <c r="B32" s="1221"/>
      <c r="C32" s="1221"/>
      <c r="D32" s="1221"/>
      <c r="E32" s="1232"/>
      <c r="F32" s="1221"/>
      <c r="I32" s="184"/>
      <c r="J32" s="162"/>
      <c r="K32" s="163"/>
    </row>
    <row r="33" spans="2:11" ht="20.149999999999999" customHeight="1">
      <c r="B33" s="1221" t="s">
        <v>325</v>
      </c>
      <c r="C33" s="1221"/>
      <c r="D33" s="1221"/>
      <c r="E33" s="1221"/>
      <c r="F33" s="1221"/>
      <c r="G33" s="184"/>
      <c r="H33" s="184"/>
      <c r="I33" s="184"/>
      <c r="J33" s="162"/>
      <c r="K33" s="163"/>
    </row>
    <row r="34" spans="2:11" ht="14.25" customHeight="1">
      <c r="B34" s="49" t="s">
        <v>500</v>
      </c>
      <c r="C34" s="1210" t="s">
        <v>501</v>
      </c>
      <c r="D34" s="1210"/>
      <c r="E34" s="1210" t="s">
        <v>502</v>
      </c>
      <c r="F34" s="1210"/>
      <c r="G34" s="184"/>
      <c r="H34" s="184"/>
    </row>
    <row r="35" spans="2:11" ht="16.5">
      <c r="B35" s="116" t="s">
        <v>503</v>
      </c>
      <c r="C35" s="1163" t="s">
        <v>533</v>
      </c>
      <c r="D35" s="1163"/>
      <c r="E35" s="1211" t="s">
        <v>505</v>
      </c>
      <c r="F35" s="1179"/>
      <c r="G35" s="184"/>
      <c r="H35" s="184"/>
      <c r="I35" s="184"/>
      <c r="J35" s="162"/>
      <c r="K35" s="163"/>
    </row>
    <row r="36" spans="2:11" ht="17.25" customHeight="1">
      <c r="B36" s="116" t="s">
        <v>534</v>
      </c>
      <c r="C36" s="1163" t="s">
        <v>535</v>
      </c>
      <c r="D36" s="1163"/>
      <c r="E36" s="1211" t="s">
        <v>505</v>
      </c>
      <c r="F36" s="1179"/>
      <c r="G36" s="184"/>
      <c r="H36" s="184"/>
      <c r="I36" s="184"/>
      <c r="J36" s="162"/>
      <c r="K36" s="163"/>
    </row>
    <row r="37" spans="2:11" ht="16.5">
      <c r="B37" s="116" t="s">
        <v>508</v>
      </c>
      <c r="C37" s="1163" t="s">
        <v>536</v>
      </c>
      <c r="D37" s="1163"/>
      <c r="E37" s="1211" t="s">
        <v>505</v>
      </c>
      <c r="F37" s="1179"/>
      <c r="G37" s="184"/>
      <c r="H37" s="184"/>
      <c r="I37" s="184"/>
      <c r="J37" s="162"/>
      <c r="K37" s="163"/>
    </row>
    <row r="38" spans="2:11" ht="28.5" customHeight="1">
      <c r="B38" s="116" t="s">
        <v>537</v>
      </c>
      <c r="C38" s="1163" t="s">
        <v>538</v>
      </c>
      <c r="D38" s="1163"/>
      <c r="E38" s="1211" t="s">
        <v>505</v>
      </c>
      <c r="F38" s="1179"/>
      <c r="G38" s="184"/>
      <c r="H38" s="184"/>
      <c r="I38" s="184"/>
      <c r="J38" s="162"/>
      <c r="K38" s="163"/>
    </row>
    <row r="39" spans="2:11" ht="15" customHeight="1">
      <c r="B39" s="116" t="s">
        <v>539</v>
      </c>
      <c r="C39" s="1163" t="s">
        <v>540</v>
      </c>
      <c r="D39" s="1163"/>
      <c r="E39" s="1211" t="s">
        <v>522</v>
      </c>
      <c r="F39" s="1179"/>
      <c r="G39" s="184"/>
      <c r="H39" s="184"/>
      <c r="I39" s="184"/>
      <c r="J39" s="162"/>
      <c r="K39" s="163"/>
    </row>
    <row r="40" spans="2:11" ht="16.5">
      <c r="B40" s="116" t="s">
        <v>541</v>
      </c>
      <c r="C40" s="1163" t="s">
        <v>542</v>
      </c>
      <c r="D40" s="1163"/>
      <c r="E40" s="1211" t="s">
        <v>522</v>
      </c>
      <c r="F40" s="1179"/>
      <c r="G40" s="184"/>
      <c r="H40" s="184"/>
      <c r="I40" s="184"/>
      <c r="J40" s="162"/>
      <c r="K40" s="163"/>
    </row>
    <row r="41" spans="2:11" ht="16.5">
      <c r="B41" s="116" t="s">
        <v>520</v>
      </c>
      <c r="C41" s="1240" t="s">
        <v>543</v>
      </c>
      <c r="D41" s="1240"/>
      <c r="E41" s="1211" t="s">
        <v>522</v>
      </c>
      <c r="F41" s="1179"/>
      <c r="G41" s="184"/>
      <c r="H41" s="184"/>
      <c r="I41" s="184"/>
      <c r="J41" s="162"/>
      <c r="K41" s="163"/>
    </row>
    <row r="42" spans="2:11" ht="18.5">
      <c r="B42" s="1229" t="s">
        <v>532</v>
      </c>
      <c r="C42" s="1230"/>
      <c r="D42" s="1230"/>
      <c r="E42" s="1230"/>
      <c r="F42" s="1230"/>
      <c r="G42" s="184"/>
      <c r="H42" s="184"/>
      <c r="I42" s="184"/>
      <c r="J42" s="162"/>
      <c r="K42" s="163"/>
    </row>
    <row r="43" spans="2:11" ht="94.5" customHeight="1">
      <c r="B43" s="1231" t="s">
        <v>544</v>
      </c>
      <c r="C43" s="1231"/>
      <c r="D43" s="1231"/>
      <c r="E43" s="1231"/>
      <c r="F43" s="1231"/>
      <c r="G43" s="184"/>
      <c r="H43" s="184"/>
      <c r="I43" s="184"/>
      <c r="J43" s="162"/>
      <c r="K43" s="163"/>
    </row>
    <row r="44" spans="2:11" ht="13" customHeight="1">
      <c r="B44" s="1221"/>
      <c r="C44" s="1221"/>
      <c r="D44" s="1221"/>
      <c r="E44" s="1232"/>
      <c r="F44" s="1221"/>
      <c r="G44" s="184"/>
      <c r="H44" s="184"/>
      <c r="I44" s="184"/>
      <c r="J44" s="162"/>
      <c r="K44" s="163"/>
    </row>
    <row r="45" spans="2:11" ht="16.5" customHeight="1">
      <c r="B45" s="1242" t="s">
        <v>278</v>
      </c>
      <c r="C45" s="1242"/>
      <c r="D45" s="1242"/>
      <c r="E45" s="1243"/>
      <c r="F45" s="1242"/>
      <c r="I45" s="184"/>
      <c r="J45" s="162"/>
      <c r="K45" s="163"/>
    </row>
    <row r="46" spans="2:11" ht="14.25" customHeight="1">
      <c r="B46" s="49" t="s">
        <v>500</v>
      </c>
      <c r="C46" s="1210" t="s">
        <v>501</v>
      </c>
      <c r="D46" s="1210"/>
      <c r="E46" s="1210" t="s">
        <v>502</v>
      </c>
      <c r="F46" s="1210"/>
    </row>
    <row r="47" spans="2:11" ht="65.5" customHeight="1">
      <c r="B47" s="116" t="s">
        <v>545</v>
      </c>
      <c r="C47" s="1163" t="s">
        <v>546</v>
      </c>
      <c r="D47" s="1163"/>
      <c r="E47" s="1211" t="s">
        <v>547</v>
      </c>
      <c r="F47" s="1179"/>
      <c r="I47" s="184"/>
      <c r="J47" s="162"/>
      <c r="K47" s="163"/>
    </row>
    <row r="48" spans="2:11" ht="40.5" customHeight="1">
      <c r="B48" s="116" t="s">
        <v>548</v>
      </c>
      <c r="C48" s="1163" t="s">
        <v>549</v>
      </c>
      <c r="D48" s="1163"/>
      <c r="E48" s="1211" t="s">
        <v>550</v>
      </c>
      <c r="F48" s="1179"/>
      <c r="I48" s="184"/>
      <c r="J48" s="162"/>
      <c r="K48" s="163"/>
    </row>
    <row r="49" spans="2:17" ht="64" customHeight="1">
      <c r="B49" s="116" t="s">
        <v>551</v>
      </c>
      <c r="C49" s="1240" t="s">
        <v>552</v>
      </c>
      <c r="D49" s="1240"/>
      <c r="E49" s="1211" t="s">
        <v>505</v>
      </c>
      <c r="F49" s="1179"/>
      <c r="I49" s="184"/>
      <c r="J49" s="162"/>
      <c r="K49" s="163"/>
    </row>
    <row r="50" spans="2:17" ht="17.5" customHeight="1">
      <c r="B50" s="116" t="s">
        <v>553</v>
      </c>
      <c r="C50" s="1240" t="s">
        <v>554</v>
      </c>
      <c r="D50" s="1240"/>
      <c r="E50" s="1211" t="s">
        <v>505</v>
      </c>
      <c r="F50" s="1179"/>
      <c r="I50" s="184"/>
      <c r="J50" s="162"/>
      <c r="K50" s="163"/>
    </row>
    <row r="51" spans="2:17" ht="18.5">
      <c r="B51" s="1229" t="s">
        <v>532</v>
      </c>
      <c r="C51" s="1229"/>
      <c r="D51" s="1229"/>
      <c r="E51" s="1229"/>
      <c r="F51" s="1229"/>
      <c r="H51" s="22"/>
      <c r="I51" s="184"/>
      <c r="J51" s="162"/>
      <c r="K51" s="163"/>
    </row>
    <row r="52" spans="2:17" ht="41.5" customHeight="1">
      <c r="B52" s="1231" t="s">
        <v>555</v>
      </c>
      <c r="C52" s="1231"/>
      <c r="D52" s="1231"/>
      <c r="E52" s="1231"/>
      <c r="F52" s="1231"/>
      <c r="H52" s="22"/>
      <c r="I52" s="184"/>
      <c r="J52" s="162"/>
      <c r="K52" s="163"/>
    </row>
    <row r="53" spans="2:17" ht="21.75" customHeight="1">
      <c r="H53" s="22"/>
    </row>
    <row r="54" spans="2:17" ht="18.649999999999999" customHeight="1">
      <c r="B54" s="288" t="s">
        <v>556</v>
      </c>
      <c r="C54" s="288"/>
      <c r="D54" s="288"/>
      <c r="E54" s="288"/>
      <c r="F54" s="288"/>
      <c r="H54" s="22"/>
      <c r="I54" s="184"/>
      <c r="J54" s="162"/>
      <c r="K54" s="664"/>
    </row>
    <row r="55" spans="2:17" ht="18.649999999999999" customHeight="1">
      <c r="B55" s="1221" t="s">
        <v>198</v>
      </c>
      <c r="C55" s="1221"/>
      <c r="D55" s="1221"/>
      <c r="E55" s="1221"/>
      <c r="F55" s="1221"/>
      <c r="G55" s="1221"/>
      <c r="H55" s="22"/>
      <c r="I55" s="184"/>
      <c r="J55" s="162"/>
      <c r="K55" s="664"/>
    </row>
    <row r="56" spans="2:17" ht="13.5" customHeight="1">
      <c r="B56" s="206"/>
      <c r="C56" s="206" t="s">
        <v>557</v>
      </c>
      <c r="D56" s="63">
        <v>2025</v>
      </c>
      <c r="E56" s="63">
        <v>2024</v>
      </c>
      <c r="F56" s="174">
        <v>2023</v>
      </c>
      <c r="G56" s="174">
        <v>2022</v>
      </c>
      <c r="H56" s="22"/>
      <c r="I56" s="22"/>
      <c r="J56" s="22"/>
      <c r="K56" s="22"/>
      <c r="L56" s="22"/>
      <c r="M56" s="22"/>
      <c r="N56" s="22"/>
      <c r="O56" s="22"/>
      <c r="P56" s="22"/>
      <c r="Q56" s="22"/>
    </row>
    <row r="57" spans="2:17" ht="15.5">
      <c r="B57" s="1216" t="s">
        <v>558</v>
      </c>
      <c r="C57" s="205" t="s">
        <v>559</v>
      </c>
      <c r="D57" s="205"/>
      <c r="E57" s="660"/>
      <c r="F57" s="656"/>
      <c r="G57" s="237"/>
      <c r="H57" s="22"/>
      <c r="I57" s="22"/>
      <c r="J57" s="22"/>
      <c r="K57" s="22"/>
      <c r="L57" s="22"/>
      <c r="M57" s="22"/>
      <c r="N57" s="22"/>
      <c r="O57" s="22"/>
      <c r="P57" s="22"/>
      <c r="Q57" s="22"/>
    </row>
    <row r="58" spans="2:17" ht="12.65" customHeight="1">
      <c r="B58" s="1241"/>
      <c r="C58" s="1082" t="s">
        <v>560</v>
      </c>
      <c r="D58" s="1083">
        <v>9815</v>
      </c>
      <c r="E58" s="1008">
        <v>9569</v>
      </c>
      <c r="F58" s="329">
        <v>9625</v>
      </c>
      <c r="G58" s="780">
        <v>11252</v>
      </c>
      <c r="H58" s="22"/>
      <c r="I58" s="22"/>
      <c r="J58" s="22"/>
      <c r="K58" s="22"/>
      <c r="L58" s="22"/>
      <c r="M58" s="22"/>
      <c r="N58" s="22"/>
      <c r="O58" s="22"/>
      <c r="P58" s="22"/>
      <c r="Q58" s="22"/>
    </row>
    <row r="59" spans="2:17" ht="15.5">
      <c r="B59" s="1241"/>
      <c r="C59" s="1082" t="s">
        <v>561</v>
      </c>
      <c r="D59" s="1078">
        <v>0.76</v>
      </c>
      <c r="E59" s="1080">
        <v>0.63</v>
      </c>
      <c r="F59" s="330">
        <v>0.51</v>
      </c>
      <c r="G59" s="1003">
        <v>0.5</v>
      </c>
      <c r="H59" s="22"/>
      <c r="I59" s="22"/>
      <c r="J59" s="22"/>
      <c r="K59" s="22"/>
      <c r="L59" s="22"/>
      <c r="M59" s="22"/>
      <c r="N59" s="22"/>
      <c r="O59" s="22"/>
      <c r="P59" s="22"/>
      <c r="Q59" s="22"/>
    </row>
    <row r="60" spans="2:17" ht="15.5">
      <c r="B60" s="1241"/>
      <c r="C60" s="1082" t="s">
        <v>562</v>
      </c>
      <c r="D60" s="1083">
        <v>75201</v>
      </c>
      <c r="E60" s="1008">
        <v>68817</v>
      </c>
      <c r="F60" s="661">
        <v>66905</v>
      </c>
      <c r="G60" s="780">
        <v>57490</v>
      </c>
      <c r="H60" s="22"/>
      <c r="I60" s="22"/>
      <c r="J60" s="22"/>
      <c r="K60" s="22"/>
    </row>
    <row r="61" spans="2:17" ht="25">
      <c r="B61" s="1241"/>
      <c r="C61" s="236" t="s">
        <v>563</v>
      </c>
      <c r="D61" s="1083">
        <v>9201</v>
      </c>
      <c r="E61" s="1008">
        <v>7314</v>
      </c>
      <c r="F61" s="661">
        <v>3942</v>
      </c>
      <c r="G61" s="780">
        <v>2386</v>
      </c>
      <c r="H61" s="22"/>
      <c r="I61" s="22"/>
      <c r="J61" s="22"/>
      <c r="K61" s="22"/>
    </row>
    <row r="62" spans="2:17" ht="25">
      <c r="B62" s="1217"/>
      <c r="C62" s="235" t="s">
        <v>564</v>
      </c>
      <c r="D62" s="1083">
        <v>11984</v>
      </c>
      <c r="E62" s="1008">
        <v>11470</v>
      </c>
      <c r="F62" s="661">
        <v>12112</v>
      </c>
      <c r="G62" s="780">
        <v>10913</v>
      </c>
      <c r="H62" s="22"/>
      <c r="I62" s="22"/>
      <c r="J62" s="22"/>
      <c r="K62" s="22"/>
    </row>
    <row r="63" spans="2:17" ht="37.5" customHeight="1">
      <c r="B63" s="235" t="s">
        <v>565</v>
      </c>
      <c r="C63" s="235" t="s">
        <v>566</v>
      </c>
      <c r="D63" s="1083">
        <v>7132</v>
      </c>
      <c r="E63" s="1008">
        <v>4267</v>
      </c>
      <c r="F63" s="661">
        <v>2725</v>
      </c>
      <c r="G63" s="780">
        <v>1615</v>
      </c>
      <c r="H63" s="22"/>
      <c r="I63" s="22"/>
      <c r="J63" s="22"/>
      <c r="K63" s="22"/>
    </row>
    <row r="64" spans="2:17" ht="25" customHeight="1">
      <c r="B64" s="235" t="s">
        <v>567</v>
      </c>
      <c r="C64" s="235" t="s">
        <v>568</v>
      </c>
      <c r="D64" s="1078">
        <v>0.04</v>
      </c>
      <c r="E64" s="1080">
        <v>0.03</v>
      </c>
      <c r="F64" s="662">
        <v>0.02</v>
      </c>
      <c r="G64" s="1004">
        <v>0.02</v>
      </c>
      <c r="H64" s="22"/>
      <c r="I64" s="22"/>
      <c r="J64" s="22"/>
      <c r="K64" s="22"/>
    </row>
    <row r="65" spans="2:11" ht="25" customHeight="1">
      <c r="B65" s="235" t="s">
        <v>569</v>
      </c>
      <c r="C65" s="235" t="s">
        <v>570</v>
      </c>
      <c r="D65" s="1078">
        <v>3.1E-2</v>
      </c>
      <c r="E65" s="1080">
        <v>0.03</v>
      </c>
      <c r="F65" s="662">
        <v>0.03</v>
      </c>
      <c r="G65" s="1004">
        <v>0.02</v>
      </c>
      <c r="H65" s="22"/>
      <c r="I65" s="22"/>
      <c r="J65" s="22"/>
      <c r="K65" s="22"/>
    </row>
    <row r="66" spans="2:11" ht="37.5">
      <c r="B66" s="235" t="s">
        <v>571</v>
      </c>
      <c r="C66" s="235" t="s">
        <v>572</v>
      </c>
      <c r="D66" s="1078">
        <v>0.42</v>
      </c>
      <c r="E66" s="1080">
        <v>0.43</v>
      </c>
      <c r="F66" s="662">
        <v>0.37</v>
      </c>
      <c r="G66" s="1004">
        <v>0.32</v>
      </c>
      <c r="H66" s="22"/>
      <c r="I66" s="22"/>
      <c r="J66" s="22"/>
      <c r="K66" s="22"/>
    </row>
    <row r="67" spans="2:11" ht="25">
      <c r="B67" s="235" t="s">
        <v>573</v>
      </c>
      <c r="C67" s="235" t="s">
        <v>574</v>
      </c>
      <c r="D67" s="1078">
        <v>0.09</v>
      </c>
      <c r="E67" s="1080">
        <v>0.09</v>
      </c>
      <c r="F67" s="662">
        <v>7.0000000000000007E-2</v>
      </c>
      <c r="G67" s="1004">
        <v>7.0000000000000007E-2</v>
      </c>
      <c r="H67" s="22"/>
      <c r="I67" s="22"/>
      <c r="J67" s="22"/>
      <c r="K67" s="22"/>
    </row>
    <row r="68" spans="2:11" ht="16" thickBot="1">
      <c r="B68" s="238" t="s">
        <v>575</v>
      </c>
      <c r="C68" s="238" t="s">
        <v>576</v>
      </c>
      <c r="D68" s="1084">
        <v>4.3999999999999997E-2</v>
      </c>
      <c r="E68" s="1081">
        <v>0.04</v>
      </c>
      <c r="F68" s="663">
        <v>0.03</v>
      </c>
      <c r="G68" s="1005">
        <v>0.03</v>
      </c>
      <c r="H68" s="22"/>
      <c r="I68" s="22"/>
      <c r="J68" s="22"/>
      <c r="K68" s="22"/>
    </row>
    <row r="69" spans="2:11" ht="15.5">
      <c r="G69" s="22"/>
      <c r="H69" s="22"/>
    </row>
  </sheetData>
  <sheetProtection algorithmName="SHA-512" hashValue="DZ6qY05H6f7vGVuEhjux/v9I/Debuv15dhscDP//FcAbGH44pEhzZNwxXwB8qvS4pHAn305QN60qkHdUEVvM1w==" saltValue="KsmhNMCm71eiGUOhMMyLIw==" spinCount="100000" sheet="1" objects="1" scenarios="1"/>
  <mergeCells count="86">
    <mergeCell ref="B51:F51"/>
    <mergeCell ref="B52:F52"/>
    <mergeCell ref="C47:D47"/>
    <mergeCell ref="C48:D48"/>
    <mergeCell ref="E48:F48"/>
    <mergeCell ref="C49:D49"/>
    <mergeCell ref="E49:F49"/>
    <mergeCell ref="C50:D50"/>
    <mergeCell ref="E50:F50"/>
    <mergeCell ref="C29:D29"/>
    <mergeCell ref="E29:F29"/>
    <mergeCell ref="D12:F12"/>
    <mergeCell ref="C25:D25"/>
    <mergeCell ref="E25:F25"/>
    <mergeCell ref="C24:D24"/>
    <mergeCell ref="B14:H14"/>
    <mergeCell ref="C26:D26"/>
    <mergeCell ref="E26:F26"/>
    <mergeCell ref="D4:N4"/>
    <mergeCell ref="C16:D16"/>
    <mergeCell ref="E16:F16"/>
    <mergeCell ref="D8:F8"/>
    <mergeCell ref="B8:C8"/>
    <mergeCell ref="G8:H8"/>
    <mergeCell ref="D6:F6"/>
    <mergeCell ref="G6:H6"/>
    <mergeCell ref="B6:C6"/>
    <mergeCell ref="B7:H7"/>
    <mergeCell ref="B10:C10"/>
    <mergeCell ref="D10:F10"/>
    <mergeCell ref="B15:F15"/>
    <mergeCell ref="B57:B62"/>
    <mergeCell ref="C19:D19"/>
    <mergeCell ref="E19:F19"/>
    <mergeCell ref="C20:D20"/>
    <mergeCell ref="E20:F20"/>
    <mergeCell ref="C21:D21"/>
    <mergeCell ref="E21:F21"/>
    <mergeCell ref="C22:D22"/>
    <mergeCell ref="E22:F22"/>
    <mergeCell ref="C23:D23"/>
    <mergeCell ref="E23:F23"/>
    <mergeCell ref="E24:F24"/>
    <mergeCell ref="C28:D28"/>
    <mergeCell ref="E28:F28"/>
    <mergeCell ref="B45:F45"/>
    <mergeCell ref="C38:D38"/>
    <mergeCell ref="E46:F46"/>
    <mergeCell ref="C34:D34"/>
    <mergeCell ref="E34:F34"/>
    <mergeCell ref="E35:F35"/>
    <mergeCell ref="C36:D36"/>
    <mergeCell ref="E36:F36"/>
    <mergeCell ref="C37:D37"/>
    <mergeCell ref="B43:F43"/>
    <mergeCell ref="E38:F38"/>
    <mergeCell ref="C35:D35"/>
    <mergeCell ref="B44:F44"/>
    <mergeCell ref="B42:F42"/>
    <mergeCell ref="C39:D39"/>
    <mergeCell ref="C40:D40"/>
    <mergeCell ref="C41:D41"/>
    <mergeCell ref="E37:F37"/>
    <mergeCell ref="P13:Q13"/>
    <mergeCell ref="G12:H12"/>
    <mergeCell ref="B9:H9"/>
    <mergeCell ref="B11:H11"/>
    <mergeCell ref="G10:H10"/>
    <mergeCell ref="B12:C12"/>
    <mergeCell ref="B13:H13"/>
    <mergeCell ref="B55:G55"/>
    <mergeCell ref="E41:F41"/>
    <mergeCell ref="C17:D17"/>
    <mergeCell ref="E17:F17"/>
    <mergeCell ref="C18:D18"/>
    <mergeCell ref="E18:F18"/>
    <mergeCell ref="C27:D27"/>
    <mergeCell ref="E27:F27"/>
    <mergeCell ref="E39:F39"/>
    <mergeCell ref="E40:F40"/>
    <mergeCell ref="E47:F47"/>
    <mergeCell ref="B30:F30"/>
    <mergeCell ref="B31:F31"/>
    <mergeCell ref="B32:F32"/>
    <mergeCell ref="B33:F33"/>
    <mergeCell ref="C46:D46"/>
  </mergeCells>
  <pageMargins left="0.25" right="0.25" top="0.75" bottom="0.75" header="0.3" footer="0.3"/>
  <pageSetup paperSize="8" scale="25" orientation="landscape" horizontalDpi="1200" verticalDpi="1200" r:id="rId1"/>
  <headerFooter>
    <oddFooter>&amp;L_x000D_&amp;1#&amp;"Calibri"&amp;10&amp;K000000 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B8A45-97B0-4211-A6C6-16E98DD9CDD0}">
  <sheetPr>
    <tabColor theme="9" tint="0.59999389629810485"/>
    <pageSetUpPr fitToPage="1"/>
  </sheetPr>
  <dimension ref="B1:M19"/>
  <sheetViews>
    <sheetView zoomScaleNormal="100" zoomScaleSheetLayoutView="100" workbookViewId="0">
      <selection activeCell="H2" sqref="H2"/>
    </sheetView>
  </sheetViews>
  <sheetFormatPr defaultRowHeight="12.5"/>
  <cols>
    <col min="1" max="1" width="5" customWidth="1"/>
    <col min="2" max="2" width="30.09765625" customWidth="1"/>
    <col min="3" max="9" width="23.3984375" customWidth="1"/>
    <col min="10" max="10" width="27.09765625" customWidth="1"/>
    <col min="11" max="13" width="12.09765625" customWidth="1"/>
    <col min="14" max="16" width="11.09765625" customWidth="1"/>
  </cols>
  <sheetData>
    <row r="1" spans="2:13" ht="13.4" customHeight="1">
      <c r="F1" s="176"/>
      <c r="I1" s="270" t="s">
        <v>85</v>
      </c>
    </row>
    <row r="2" spans="2:13" ht="63" customHeight="1">
      <c r="F2" s="176"/>
      <c r="H2" s="48"/>
    </row>
    <row r="4" spans="2:13" ht="21">
      <c r="B4" s="85" t="s">
        <v>15</v>
      </c>
      <c r="C4" s="1138"/>
      <c r="D4" s="1138"/>
      <c r="E4" s="1138"/>
      <c r="F4" s="1138"/>
      <c r="G4" s="1138"/>
      <c r="H4" s="1138"/>
      <c r="I4" s="1138"/>
      <c r="J4" s="1138"/>
      <c r="K4" s="1138"/>
      <c r="L4" s="1138"/>
      <c r="M4" s="1138"/>
    </row>
    <row r="5" spans="2:13" ht="21">
      <c r="B5" s="19"/>
      <c r="C5" s="22"/>
      <c r="D5" s="22"/>
      <c r="E5" s="22"/>
      <c r="F5" s="1249"/>
      <c r="G5" s="1249"/>
      <c r="H5" s="1249"/>
      <c r="I5" s="1249"/>
      <c r="J5" s="22"/>
      <c r="K5" s="22"/>
      <c r="L5" s="22"/>
      <c r="M5" s="22"/>
    </row>
    <row r="6" spans="2:13">
      <c r="B6" s="1210" t="s">
        <v>577</v>
      </c>
      <c r="C6" s="1210"/>
      <c r="D6" s="1210"/>
      <c r="E6" s="1210"/>
      <c r="F6" s="1210"/>
      <c r="G6" s="1210"/>
      <c r="H6" s="1210"/>
      <c r="I6" s="1210"/>
    </row>
    <row r="7" spans="2:13" ht="314.25" customHeight="1">
      <c r="B7" s="1213" t="s">
        <v>578</v>
      </c>
      <c r="C7" s="1213"/>
      <c r="D7" s="1213"/>
      <c r="E7" s="1213"/>
      <c r="F7" s="1213"/>
      <c r="G7" s="1213"/>
      <c r="H7" s="1213"/>
      <c r="I7" s="1213"/>
    </row>
    <row r="8" spans="2:13">
      <c r="B8" s="1210" t="s">
        <v>579</v>
      </c>
      <c r="C8" s="1210"/>
      <c r="D8" s="1210"/>
      <c r="E8" s="1210"/>
      <c r="F8" s="1210"/>
      <c r="G8" s="1210"/>
      <c r="H8" s="1210"/>
      <c r="I8" s="1210"/>
    </row>
    <row r="9" spans="2:13" ht="38.5" customHeight="1">
      <c r="B9" s="1213" t="s">
        <v>580</v>
      </c>
      <c r="C9" s="1213"/>
      <c r="D9" s="1213"/>
      <c r="E9" s="1213"/>
      <c r="F9" s="1213"/>
      <c r="G9" s="1213"/>
      <c r="H9" s="1213"/>
      <c r="I9" s="1213"/>
    </row>
    <row r="10" spans="2:13">
      <c r="B10" s="1210" t="s">
        <v>581</v>
      </c>
      <c r="C10" s="1210"/>
      <c r="D10" s="1210"/>
      <c r="E10" s="1210"/>
      <c r="F10" s="1210"/>
      <c r="G10" s="1210"/>
      <c r="H10" s="1210"/>
      <c r="I10" s="1210"/>
    </row>
    <row r="11" spans="2:13" ht="48.75" customHeight="1">
      <c r="B11" s="1213" t="s">
        <v>582</v>
      </c>
      <c r="C11" s="1213"/>
      <c r="D11" s="1213"/>
      <c r="E11" s="1213"/>
      <c r="F11" s="1213"/>
      <c r="G11" s="1213"/>
      <c r="H11" s="1213"/>
      <c r="I11" s="1213"/>
    </row>
    <row r="12" spans="2:13">
      <c r="B12" s="1210" t="s">
        <v>583</v>
      </c>
      <c r="C12" s="1210"/>
      <c r="D12" s="1210"/>
      <c r="E12" s="1210"/>
      <c r="F12" s="1210"/>
      <c r="G12" s="1210"/>
      <c r="H12" s="1210"/>
      <c r="I12" s="1210"/>
    </row>
    <row r="13" spans="2:13" ht="61.5" customHeight="1">
      <c r="B13" s="1248" t="s">
        <v>584</v>
      </c>
      <c r="C13" s="1248"/>
      <c r="D13" s="1248"/>
      <c r="E13" s="1248"/>
      <c r="F13" s="1248"/>
      <c r="G13" s="1248"/>
      <c r="H13" s="1248"/>
      <c r="I13" s="1248"/>
    </row>
    <row r="14" spans="2:13">
      <c r="B14" s="1210" t="s">
        <v>585</v>
      </c>
      <c r="C14" s="1210"/>
      <c r="D14" s="1210"/>
      <c r="E14" s="1210"/>
      <c r="F14" s="1210"/>
      <c r="G14" s="1210"/>
      <c r="H14" s="1210"/>
      <c r="I14" s="1210"/>
    </row>
    <row r="15" spans="2:13" ht="29.5" customHeight="1">
      <c r="B15" s="1213" t="s">
        <v>586</v>
      </c>
      <c r="C15" s="1213"/>
      <c r="D15" s="1213"/>
      <c r="E15" s="1213"/>
      <c r="F15" s="1213"/>
      <c r="G15" s="1213"/>
      <c r="H15" s="1213"/>
      <c r="I15" s="1213"/>
      <c r="J15" s="657"/>
    </row>
    <row r="16" spans="2:13">
      <c r="B16" s="1212"/>
      <c r="C16" s="1212"/>
      <c r="D16" s="1212"/>
      <c r="E16" s="1212"/>
      <c r="F16" s="1212"/>
      <c r="G16" s="1212"/>
      <c r="H16" s="1212"/>
      <c r="I16" s="1212"/>
    </row>
    <row r="17" spans="2:9">
      <c r="B17" s="1212"/>
      <c r="C17" s="1212"/>
      <c r="D17" s="1212"/>
      <c r="E17" s="1212"/>
      <c r="F17" s="1212"/>
      <c r="G17" s="1212"/>
      <c r="H17" s="1212"/>
      <c r="I17" s="1212"/>
    </row>
    <row r="18" spans="2:9">
      <c r="B18" s="1212"/>
      <c r="C18" s="1212"/>
      <c r="D18" s="1212"/>
      <c r="E18" s="1212"/>
      <c r="F18" s="1212"/>
      <c r="G18" s="1212"/>
      <c r="H18" s="1212"/>
      <c r="I18" s="1212"/>
    </row>
    <row r="19" spans="2:9">
      <c r="B19" s="1212"/>
      <c r="C19" s="1212"/>
      <c r="D19" s="1212"/>
      <c r="E19" s="1212"/>
      <c r="F19" s="1212"/>
      <c r="G19" s="1212"/>
      <c r="H19" s="1212"/>
      <c r="I19" s="1212"/>
    </row>
  </sheetData>
  <sheetProtection algorithmName="SHA-512" hashValue="WllvmYWte/5JJDiRe18J41IH6NttSp5qbgbXS49C37QmTlCQr3wY/EFOP6GQ5AbWecCmX4Qn1NDP4vUytoO9tw==" saltValue="uFcwNKbZsoRugiS6V1OjZA==" spinCount="100000" sheet="1" objects="1" scenarios="1"/>
  <mergeCells count="17">
    <mergeCell ref="B12:I12"/>
    <mergeCell ref="C4:M4"/>
    <mergeCell ref="B8:I8"/>
    <mergeCell ref="H5:I5"/>
    <mergeCell ref="B10:I10"/>
    <mergeCell ref="B11:I11"/>
    <mergeCell ref="B9:I9"/>
    <mergeCell ref="B7:I7"/>
    <mergeCell ref="F5:G5"/>
    <mergeCell ref="B6:I6"/>
    <mergeCell ref="B19:I19"/>
    <mergeCell ref="B13:I13"/>
    <mergeCell ref="B14:I14"/>
    <mergeCell ref="B15:I15"/>
    <mergeCell ref="B18:I18"/>
    <mergeCell ref="B17:I17"/>
    <mergeCell ref="B16:I16"/>
  </mergeCells>
  <pageMargins left="0.25" right="0.25" top="0.75" bottom="0.75" header="0.3" footer="0.3"/>
  <pageSetup paperSize="8" scale="91" orientation="landscape" horizontalDpi="1200" verticalDpi="1200" r:id="rId1"/>
  <headerFooter>
    <oddFooter>&amp;L_x000D_&amp;1#&amp;"Calibri"&amp;10&amp;K000000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AE9A7-AF55-4864-8F67-C6A480E7B05D}">
  <sheetPr>
    <tabColor theme="9" tint="0.59999389629810485"/>
    <pageSetUpPr fitToPage="1"/>
  </sheetPr>
  <dimension ref="B1:O189"/>
  <sheetViews>
    <sheetView zoomScaleNormal="100" zoomScaleSheetLayoutView="100" workbookViewId="0">
      <selection activeCell="B4" sqref="B4:M4"/>
    </sheetView>
  </sheetViews>
  <sheetFormatPr defaultRowHeight="12.5"/>
  <cols>
    <col min="1" max="1" width="5" customWidth="1"/>
    <col min="2" max="2" width="62.8984375" customWidth="1"/>
    <col min="3" max="3" width="23.69921875" customWidth="1"/>
    <col min="4" max="4" width="18.3984375" customWidth="1"/>
    <col min="5" max="5" width="16.59765625" customWidth="1"/>
    <col min="6" max="7" width="12.69921875" customWidth="1"/>
    <col min="8" max="8" width="11.8984375" customWidth="1"/>
    <col min="9" max="10" width="13.69921875" customWidth="1"/>
    <col min="11" max="11" width="11.59765625" customWidth="1"/>
    <col min="12" max="13" width="12.09765625" customWidth="1"/>
    <col min="14" max="16" width="11.09765625" customWidth="1"/>
  </cols>
  <sheetData>
    <row r="1" spans="2:13" ht="13.4" customHeight="1">
      <c r="G1" s="270" t="s">
        <v>85</v>
      </c>
    </row>
    <row r="2" spans="2:13" ht="63" customHeight="1">
      <c r="H2" s="48"/>
    </row>
    <row r="3" spans="2:13" ht="12.65" customHeight="1"/>
    <row r="4" spans="2:13" ht="21">
      <c r="B4" s="1223" t="s">
        <v>587</v>
      </c>
      <c r="C4" s="1223"/>
      <c r="D4" s="1223"/>
      <c r="E4" s="1223"/>
      <c r="F4" s="1223"/>
      <c r="G4" s="1223"/>
      <c r="H4" s="1223"/>
      <c r="I4" s="1223"/>
      <c r="J4" s="1223"/>
      <c r="K4" s="1223"/>
      <c r="L4" s="1223"/>
      <c r="M4" s="1223"/>
    </row>
    <row r="5" spans="2:13" ht="21">
      <c r="B5" s="267"/>
      <c r="C5" s="267"/>
      <c r="D5" s="267"/>
      <c r="E5" s="267"/>
      <c r="F5" s="267"/>
      <c r="G5" s="267"/>
      <c r="H5" s="267"/>
      <c r="I5" s="267"/>
      <c r="J5" s="267"/>
      <c r="K5" s="267"/>
      <c r="L5" s="267"/>
      <c r="M5" s="267"/>
    </row>
    <row r="6" spans="2:13" ht="21">
      <c r="B6" s="363" t="s">
        <v>198</v>
      </c>
      <c r="C6" s="363"/>
    </row>
    <row r="7" spans="2:13" ht="18.5">
      <c r="B7" s="1221" t="s">
        <v>588</v>
      </c>
      <c r="C7" s="1221"/>
      <c r="D7" s="1221"/>
      <c r="E7" s="1221"/>
      <c r="F7" s="1221"/>
      <c r="G7" s="1221"/>
      <c r="H7" s="1221"/>
      <c r="I7" s="1221"/>
    </row>
    <row r="8" spans="2:13">
      <c r="B8" s="1257" t="s">
        <v>589</v>
      </c>
      <c r="C8" s="1257"/>
      <c r="D8" s="1257"/>
      <c r="E8" s="1257"/>
      <c r="F8" s="1257"/>
      <c r="G8" s="1257"/>
      <c r="H8" s="1257"/>
      <c r="I8" s="1257"/>
    </row>
    <row r="9" spans="2:13" ht="103" customHeight="1">
      <c r="B9" s="1213" t="s">
        <v>590</v>
      </c>
      <c r="C9" s="1213"/>
      <c r="D9" s="1213"/>
      <c r="E9" s="1213"/>
      <c r="F9" s="1213"/>
      <c r="G9" s="1213"/>
      <c r="H9" s="1213"/>
      <c r="I9" s="1213"/>
    </row>
    <row r="10" spans="2:13" ht="12.65" customHeight="1"/>
    <row r="11" spans="2:13" ht="18.649999999999999" customHeight="1">
      <c r="B11" s="1258" t="s">
        <v>591</v>
      </c>
      <c r="C11" s="1258"/>
      <c r="D11" s="1258"/>
      <c r="E11" s="1258"/>
      <c r="F11" s="1258"/>
      <c r="G11" s="1258"/>
      <c r="H11" s="1258"/>
      <c r="I11" s="1258"/>
    </row>
    <row r="12" spans="2:13" ht="27" customHeight="1">
      <c r="B12" s="1213" t="s">
        <v>592</v>
      </c>
      <c r="C12" s="1213"/>
      <c r="D12" s="1213"/>
      <c r="E12" s="1213"/>
      <c r="F12" s="1213"/>
      <c r="G12" s="1213"/>
      <c r="H12" s="1213"/>
      <c r="I12" s="1213"/>
    </row>
    <row r="13" spans="2:13" ht="12.65" customHeight="1">
      <c r="B13" s="82" t="s">
        <v>593</v>
      </c>
      <c r="C13" s="91" t="s">
        <v>594</v>
      </c>
      <c r="D13" s="91" t="s">
        <v>595</v>
      </c>
      <c r="E13" s="91" t="s">
        <v>596</v>
      </c>
      <c r="F13" s="91" t="s">
        <v>597</v>
      </c>
      <c r="G13" s="91" t="s">
        <v>598</v>
      </c>
    </row>
    <row r="14" spans="2:13" ht="24.65" customHeight="1">
      <c r="B14" s="215" t="s">
        <v>599</v>
      </c>
      <c r="C14" s="621">
        <v>1530</v>
      </c>
      <c r="D14" s="329">
        <v>2101</v>
      </c>
      <c r="E14" s="329">
        <v>1652</v>
      </c>
      <c r="F14" s="329">
        <v>2121</v>
      </c>
      <c r="G14" s="780">
        <v>3771</v>
      </c>
    </row>
    <row r="15" spans="2:13" ht="16.5" customHeight="1">
      <c r="B15" s="215" t="s">
        <v>600</v>
      </c>
      <c r="C15" s="935">
        <v>39</v>
      </c>
      <c r="D15" s="329" t="s">
        <v>205</v>
      </c>
      <c r="E15" s="329" t="s">
        <v>205</v>
      </c>
      <c r="F15" s="329" t="s">
        <v>205</v>
      </c>
      <c r="G15" s="780" t="s">
        <v>205</v>
      </c>
    </row>
    <row r="16" spans="2:13" ht="17.25" customHeight="1">
      <c r="B16" s="215" t="s">
        <v>601</v>
      </c>
      <c r="C16" s="621">
        <v>558</v>
      </c>
      <c r="D16" s="329" t="s">
        <v>205</v>
      </c>
      <c r="E16" s="329" t="s">
        <v>205</v>
      </c>
      <c r="F16" s="329" t="s">
        <v>205</v>
      </c>
      <c r="G16" s="780" t="s">
        <v>205</v>
      </c>
    </row>
    <row r="17" spans="2:9" ht="16.5" customHeight="1">
      <c r="B17" s="215" t="s">
        <v>602</v>
      </c>
      <c r="C17" s="621">
        <v>507</v>
      </c>
      <c r="D17" s="329" t="s">
        <v>205</v>
      </c>
      <c r="E17" s="329" t="s">
        <v>205</v>
      </c>
      <c r="F17" s="329" t="s">
        <v>205</v>
      </c>
      <c r="G17" s="780" t="s">
        <v>205</v>
      </c>
    </row>
    <row r="18" spans="2:9" ht="16.5" customHeight="1" thickBot="1">
      <c r="B18" s="319" t="s">
        <v>603</v>
      </c>
      <c r="C18" s="770">
        <v>426</v>
      </c>
      <c r="D18" s="336" t="s">
        <v>205</v>
      </c>
      <c r="E18" s="336" t="s">
        <v>205</v>
      </c>
      <c r="F18" s="336" t="s">
        <v>205</v>
      </c>
      <c r="G18" s="739" t="s">
        <v>205</v>
      </c>
    </row>
    <row r="20" spans="2:9" ht="15.5">
      <c r="B20" s="1256" t="s">
        <v>604</v>
      </c>
      <c r="C20" s="1256"/>
      <c r="D20" s="1256"/>
      <c r="E20" s="1256"/>
      <c r="F20" s="1256"/>
      <c r="G20" s="1256"/>
      <c r="H20" s="1256"/>
      <c r="I20" s="1256"/>
    </row>
    <row r="21" spans="2:9">
      <c r="B21" s="82" t="s">
        <v>605</v>
      </c>
      <c r="C21" s="91" t="s">
        <v>594</v>
      </c>
      <c r="D21" s="91" t="s">
        <v>595</v>
      </c>
      <c r="E21" s="91" t="s">
        <v>596</v>
      </c>
      <c r="F21" s="91" t="s">
        <v>597</v>
      </c>
      <c r="G21" s="91" t="s">
        <v>598</v>
      </c>
    </row>
    <row r="22" spans="2:9" ht="30" customHeight="1">
      <c r="B22" s="215" t="s">
        <v>606</v>
      </c>
      <c r="C22" s="621">
        <v>220</v>
      </c>
      <c r="D22" s="226">
        <v>248</v>
      </c>
      <c r="E22" s="322">
        <v>226</v>
      </c>
      <c r="F22" s="322">
        <v>206</v>
      </c>
      <c r="G22" s="781">
        <v>251</v>
      </c>
    </row>
    <row r="23" spans="2:9" ht="42.75" customHeight="1">
      <c r="B23" s="938" t="s">
        <v>607</v>
      </c>
      <c r="C23" s="621">
        <v>136</v>
      </c>
      <c r="D23" s="226">
        <v>94</v>
      </c>
      <c r="E23" s="322">
        <v>84</v>
      </c>
      <c r="F23" s="322">
        <v>80</v>
      </c>
      <c r="G23" s="781">
        <v>83</v>
      </c>
    </row>
    <row r="24" spans="2:9" ht="18" customHeight="1">
      <c r="B24" s="215" t="s">
        <v>608</v>
      </c>
      <c r="C24" s="621">
        <v>175</v>
      </c>
      <c r="D24" s="226">
        <v>194</v>
      </c>
      <c r="E24" s="322">
        <v>174</v>
      </c>
      <c r="F24" s="322">
        <v>206</v>
      </c>
      <c r="G24" s="781">
        <v>252</v>
      </c>
    </row>
    <row r="25" spans="2:9" ht="18.75" customHeight="1">
      <c r="B25" s="215" t="s">
        <v>609</v>
      </c>
      <c r="C25" s="621">
        <v>45</v>
      </c>
      <c r="D25" s="226">
        <v>54</v>
      </c>
      <c r="E25" s="322">
        <v>41</v>
      </c>
      <c r="F25" s="322">
        <v>34</v>
      </c>
      <c r="G25" s="781">
        <v>34</v>
      </c>
    </row>
    <row r="26" spans="2:9" ht="17.25" customHeight="1">
      <c r="B26" s="215" t="s">
        <v>610</v>
      </c>
      <c r="C26" s="909">
        <v>9</v>
      </c>
      <c r="D26" s="226">
        <v>10</v>
      </c>
      <c r="E26" s="322">
        <v>11</v>
      </c>
      <c r="F26" s="322">
        <v>43</v>
      </c>
      <c r="G26" s="781">
        <v>64</v>
      </c>
    </row>
    <row r="27" spans="2:9" ht="24.65" customHeight="1">
      <c r="B27" s="215" t="s">
        <v>611</v>
      </c>
      <c r="C27" s="910">
        <v>0.68</v>
      </c>
      <c r="D27" s="229">
        <v>0.81100000000000005</v>
      </c>
      <c r="E27" s="324">
        <v>0.89</v>
      </c>
      <c r="F27" s="324">
        <v>0.91110000000000002</v>
      </c>
      <c r="G27" s="865">
        <v>0.94320000000000004</v>
      </c>
    </row>
    <row r="28" spans="2:9" ht="20.25" customHeight="1" thickBot="1">
      <c r="B28" s="319" t="s">
        <v>612</v>
      </c>
      <c r="C28" s="911">
        <v>0.77300000000000002</v>
      </c>
      <c r="D28" s="559">
        <v>0.86</v>
      </c>
      <c r="E28" s="326">
        <v>1</v>
      </c>
      <c r="F28" s="325" t="s">
        <v>205</v>
      </c>
      <c r="G28" s="783" t="s">
        <v>205</v>
      </c>
    </row>
    <row r="29" spans="2:9">
      <c r="E29" s="218"/>
      <c r="F29" s="218"/>
      <c r="G29" s="218"/>
    </row>
    <row r="30" spans="2:9">
      <c r="B30" s="82" t="s">
        <v>613</v>
      </c>
      <c r="C30" s="91" t="s">
        <v>594</v>
      </c>
      <c r="D30" s="91" t="s">
        <v>595</v>
      </c>
      <c r="E30" s="91" t="s">
        <v>596</v>
      </c>
      <c r="F30" s="91" t="s">
        <v>597</v>
      </c>
      <c r="G30" s="91" t="s">
        <v>598</v>
      </c>
    </row>
    <row r="31" spans="2:9" ht="18.75" customHeight="1" thickBot="1">
      <c r="B31" s="319" t="s">
        <v>614</v>
      </c>
      <c r="C31" s="912">
        <v>4720</v>
      </c>
      <c r="D31" s="560">
        <v>4499</v>
      </c>
      <c r="E31" s="325">
        <v>7845</v>
      </c>
      <c r="F31" s="325">
        <v>115</v>
      </c>
      <c r="G31" s="783">
        <v>316</v>
      </c>
    </row>
    <row r="33" spans="2:7">
      <c r="B33" s="82" t="s">
        <v>615</v>
      </c>
      <c r="C33" s="91" t="s">
        <v>594</v>
      </c>
      <c r="D33" s="91" t="s">
        <v>595</v>
      </c>
      <c r="E33" s="91" t="s">
        <v>596</v>
      </c>
      <c r="F33" s="91" t="s">
        <v>597</v>
      </c>
      <c r="G33" s="91" t="s">
        <v>598</v>
      </c>
    </row>
    <row r="34" spans="2:7" ht="25.5" thickBot="1">
      <c r="B34" s="319" t="s">
        <v>616</v>
      </c>
      <c r="C34" s="912">
        <v>7604</v>
      </c>
      <c r="D34" s="560">
        <v>9056</v>
      </c>
      <c r="E34" s="325">
        <v>11829</v>
      </c>
      <c r="F34" s="325">
        <v>402</v>
      </c>
      <c r="G34" s="783">
        <v>1564</v>
      </c>
    </row>
    <row r="36" spans="2:7">
      <c r="B36" s="82" t="s">
        <v>617</v>
      </c>
      <c r="C36" s="91" t="s">
        <v>594</v>
      </c>
      <c r="D36" s="91" t="s">
        <v>595</v>
      </c>
      <c r="E36" s="91" t="s">
        <v>596</v>
      </c>
      <c r="F36" s="91" t="s">
        <v>597</v>
      </c>
      <c r="G36" s="91" t="s">
        <v>598</v>
      </c>
    </row>
    <row r="37" spans="2:7" ht="27" customHeight="1">
      <c r="B37" s="215" t="s">
        <v>618</v>
      </c>
      <c r="C37" s="621">
        <v>11237</v>
      </c>
      <c r="D37" s="561">
        <v>9556</v>
      </c>
      <c r="E37" s="322">
        <v>12635</v>
      </c>
      <c r="F37" s="322">
        <v>11410</v>
      </c>
      <c r="G37" s="781" t="s">
        <v>205</v>
      </c>
    </row>
    <row r="38" spans="2:7" ht="21.65" customHeight="1" thickBot="1">
      <c r="B38" s="319" t="s">
        <v>619</v>
      </c>
      <c r="C38" s="912">
        <v>1260</v>
      </c>
      <c r="D38" s="560">
        <v>3634</v>
      </c>
      <c r="E38" s="325">
        <v>6266</v>
      </c>
      <c r="F38" s="325">
        <v>441</v>
      </c>
      <c r="G38" s="783" t="s">
        <v>205</v>
      </c>
    </row>
    <row r="40" spans="2:7">
      <c r="B40" s="82" t="s">
        <v>1445</v>
      </c>
      <c r="C40" s="91" t="s">
        <v>594</v>
      </c>
      <c r="D40" s="91" t="s">
        <v>595</v>
      </c>
      <c r="E40" s="91" t="s">
        <v>596</v>
      </c>
      <c r="F40" s="91" t="s">
        <v>597</v>
      </c>
      <c r="G40" s="91" t="s">
        <v>598</v>
      </c>
    </row>
    <row r="41" spans="2:7" ht="24.5" customHeight="1" thickBot="1">
      <c r="B41" s="319" t="s">
        <v>1447</v>
      </c>
      <c r="C41" s="912">
        <v>13491</v>
      </c>
      <c r="D41" s="560">
        <v>11972</v>
      </c>
      <c r="E41" s="783" t="s">
        <v>205</v>
      </c>
      <c r="F41" s="783" t="s">
        <v>205</v>
      </c>
      <c r="G41" s="783" t="s">
        <v>205</v>
      </c>
    </row>
    <row r="42" spans="2:7" ht="27" customHeight="1">
      <c r="B42" s="1259" t="s">
        <v>1446</v>
      </c>
      <c r="C42" s="1259"/>
      <c r="D42" s="1259"/>
      <c r="E42" s="1259"/>
      <c r="F42" s="1259"/>
      <c r="G42" s="1259"/>
    </row>
    <row r="44" spans="2:7" ht="18.5">
      <c r="B44" s="1221" t="s">
        <v>620</v>
      </c>
      <c r="C44" s="1221"/>
      <c r="D44" s="1221"/>
      <c r="E44" s="1221"/>
      <c r="F44" s="1221"/>
      <c r="G44" s="1221"/>
    </row>
    <row r="45" spans="2:7" ht="18.5">
      <c r="B45" s="288" t="s">
        <v>621</v>
      </c>
      <c r="C45" s="288"/>
      <c r="D45" s="145"/>
      <c r="E45" s="145"/>
      <c r="F45" s="145"/>
      <c r="G45" s="145"/>
    </row>
    <row r="46" spans="2:7">
      <c r="B46" s="82" t="s">
        <v>622</v>
      </c>
      <c r="C46" s="91" t="s">
        <v>594</v>
      </c>
      <c r="D46" s="91" t="s">
        <v>595</v>
      </c>
      <c r="E46" s="91" t="s">
        <v>596</v>
      </c>
      <c r="F46" s="91" t="s">
        <v>597</v>
      </c>
      <c r="G46" s="91" t="s">
        <v>598</v>
      </c>
    </row>
    <row r="47" spans="2:7" ht="12.65" customHeight="1">
      <c r="B47" s="51" t="s">
        <v>204</v>
      </c>
      <c r="C47" s="915">
        <v>88.42</v>
      </c>
      <c r="D47" s="226">
        <v>115.08</v>
      </c>
      <c r="E47" s="373">
        <v>90.9275788212734</v>
      </c>
      <c r="F47" s="323">
        <v>141.94</v>
      </c>
      <c r="G47" s="800">
        <v>81.89</v>
      </c>
    </row>
    <row r="48" spans="2:7" ht="12.65" customHeight="1" thickBot="1">
      <c r="B48" s="58" t="s">
        <v>206</v>
      </c>
      <c r="C48" s="916">
        <v>95.38</v>
      </c>
      <c r="D48" s="375">
        <v>196.2</v>
      </c>
      <c r="E48" s="384">
        <v>99.452686049718793</v>
      </c>
      <c r="F48" s="345">
        <v>125.66</v>
      </c>
      <c r="G48" s="866">
        <v>73.790000000000006</v>
      </c>
    </row>
    <row r="49" spans="2:14" ht="12.65" customHeight="1">
      <c r="F49" s="103"/>
    </row>
    <row r="50" spans="2:14">
      <c r="B50" s="82" t="s">
        <v>623</v>
      </c>
      <c r="C50" s="91" t="s">
        <v>594</v>
      </c>
      <c r="D50" s="91" t="s">
        <v>595</v>
      </c>
      <c r="E50" s="91" t="s">
        <v>596</v>
      </c>
      <c r="F50" s="91" t="s">
        <v>597</v>
      </c>
      <c r="G50" s="91" t="s">
        <v>598</v>
      </c>
      <c r="K50" s="7"/>
    </row>
    <row r="51" spans="2:14">
      <c r="B51" s="215" t="s">
        <v>396</v>
      </c>
      <c r="C51" s="766">
        <v>29.976161699738903</v>
      </c>
      <c r="D51" s="226">
        <v>41.05</v>
      </c>
      <c r="E51" s="327">
        <v>40.653660658031093</v>
      </c>
      <c r="F51" s="323">
        <v>50.38</v>
      </c>
      <c r="G51" s="800">
        <v>46.05</v>
      </c>
      <c r="K51" s="7"/>
      <c r="L51" s="7"/>
      <c r="M51" s="7"/>
      <c r="N51" s="7"/>
    </row>
    <row r="52" spans="2:14">
      <c r="B52" s="215" t="s">
        <v>624</v>
      </c>
      <c r="C52" s="766">
        <v>107.84523146710816</v>
      </c>
      <c r="D52" s="226">
        <v>156.94</v>
      </c>
      <c r="E52" s="327">
        <v>100.7102951214634</v>
      </c>
      <c r="F52" s="323">
        <v>132.02000000000001</v>
      </c>
      <c r="G52" s="800">
        <v>91.85</v>
      </c>
      <c r="K52" s="7"/>
    </row>
    <row r="53" spans="2:14">
      <c r="B53" s="215" t="s">
        <v>625</v>
      </c>
      <c r="C53" s="766">
        <v>147.00612325891092</v>
      </c>
      <c r="D53" s="226">
        <v>222.93</v>
      </c>
      <c r="E53" s="327">
        <v>131.07916778575407</v>
      </c>
      <c r="F53" s="323">
        <v>179.33</v>
      </c>
      <c r="G53" s="800">
        <v>98.27</v>
      </c>
      <c r="K53" s="7"/>
    </row>
    <row r="54" spans="2:14">
      <c r="B54" s="215" t="s">
        <v>626</v>
      </c>
      <c r="C54" s="766">
        <v>74.355471021988279</v>
      </c>
      <c r="D54" s="226">
        <v>129.38</v>
      </c>
      <c r="E54" s="327">
        <v>85.859023609554228</v>
      </c>
      <c r="F54" s="323">
        <v>129.94999999999999</v>
      </c>
      <c r="G54" s="800">
        <v>72.680000000000007</v>
      </c>
      <c r="K54" s="7"/>
    </row>
    <row r="55" spans="2:14">
      <c r="B55" s="215" t="s">
        <v>627</v>
      </c>
      <c r="C55" s="366">
        <v>91.25</v>
      </c>
      <c r="D55" s="226">
        <v>147.28</v>
      </c>
      <c r="E55" s="327">
        <v>94.335321773651089</v>
      </c>
      <c r="F55" s="323">
        <v>135.12</v>
      </c>
      <c r="G55" s="800">
        <v>78.45</v>
      </c>
    </row>
    <row r="56" spans="2:14">
      <c r="B56" s="215" t="s">
        <v>1444</v>
      </c>
      <c r="C56" s="818">
        <v>12.17</v>
      </c>
      <c r="D56" s="226">
        <v>19.64</v>
      </c>
      <c r="E56" s="327">
        <v>12.58</v>
      </c>
      <c r="F56" s="323">
        <v>18.02</v>
      </c>
      <c r="G56" s="800">
        <v>9.81</v>
      </c>
    </row>
    <row r="57" spans="2:14" ht="13" thickBot="1">
      <c r="B57" s="319" t="s">
        <v>629</v>
      </c>
      <c r="C57" s="937">
        <v>1110666.1399999999</v>
      </c>
      <c r="D57" s="212">
        <v>1696947.12</v>
      </c>
      <c r="E57" s="325">
        <v>1049008.7781230002</v>
      </c>
      <c r="F57" s="325">
        <v>1533194.93</v>
      </c>
      <c r="G57" s="783">
        <v>884697</v>
      </c>
    </row>
    <row r="58" spans="2:14">
      <c r="D58" s="218"/>
      <c r="E58" s="218"/>
      <c r="F58" s="218"/>
      <c r="G58" s="218"/>
    </row>
    <row r="59" spans="2:14">
      <c r="B59" s="82" t="s">
        <v>630</v>
      </c>
      <c r="C59" s="91" t="s">
        <v>594</v>
      </c>
      <c r="D59" s="91" t="s">
        <v>595</v>
      </c>
      <c r="E59" s="91" t="s">
        <v>596</v>
      </c>
      <c r="F59" s="91" t="s">
        <v>597</v>
      </c>
      <c r="G59" s="91" t="s">
        <v>598</v>
      </c>
    </row>
    <row r="60" spans="2:14">
      <c r="B60" s="215" t="s">
        <v>630</v>
      </c>
      <c r="C60" s="796">
        <v>622252057.45000005</v>
      </c>
      <c r="D60" s="913">
        <v>781546222.09000003</v>
      </c>
      <c r="E60" s="914">
        <v>1252680111</v>
      </c>
      <c r="F60" s="323" t="s">
        <v>631</v>
      </c>
      <c r="G60" s="800" t="s">
        <v>632</v>
      </c>
    </row>
    <row r="61" spans="2:14" ht="14.5" customHeight="1">
      <c r="B61" s="215" t="s">
        <v>633</v>
      </c>
      <c r="C61" s="796">
        <v>493946082.47000003</v>
      </c>
      <c r="D61" s="913">
        <v>619704269.46000004</v>
      </c>
      <c r="E61" s="914">
        <v>941418944</v>
      </c>
      <c r="F61" s="323" t="s">
        <v>634</v>
      </c>
      <c r="G61" s="800" t="s">
        <v>635</v>
      </c>
    </row>
    <row r="62" spans="2:14" ht="13" thickBot="1">
      <c r="B62" s="319" t="s">
        <v>636</v>
      </c>
      <c r="C62" s="919">
        <v>0.79379999999999995</v>
      </c>
      <c r="D62" s="559">
        <v>0.79290000000000005</v>
      </c>
      <c r="E62" s="331">
        <v>0.75</v>
      </c>
      <c r="F62" s="348">
        <v>0.76570000000000005</v>
      </c>
      <c r="G62" s="795">
        <v>0.65</v>
      </c>
    </row>
    <row r="63" spans="2:14">
      <c r="D63" s="218"/>
      <c r="E63" s="218"/>
      <c r="F63" s="218"/>
      <c r="G63" s="218"/>
    </row>
    <row r="64" spans="2:14">
      <c r="B64" s="82" t="s">
        <v>637</v>
      </c>
      <c r="C64" s="91" t="s">
        <v>594</v>
      </c>
      <c r="D64" s="91" t="s">
        <v>595</v>
      </c>
      <c r="E64" s="91" t="s">
        <v>596</v>
      </c>
      <c r="F64" s="167">
        <v>2022</v>
      </c>
      <c r="G64" s="167">
        <v>2021</v>
      </c>
    </row>
    <row r="65" spans="2:7">
      <c r="B65" s="885" t="s">
        <v>638</v>
      </c>
      <c r="C65" s="885"/>
      <c r="D65" s="885"/>
      <c r="E65" s="885"/>
      <c r="F65" s="885"/>
      <c r="G65" s="885"/>
    </row>
    <row r="66" spans="2:7" ht="12.65" customHeight="1">
      <c r="B66" s="215" t="s">
        <v>639</v>
      </c>
      <c r="C66" s="917">
        <v>2000</v>
      </c>
      <c r="D66" s="211">
        <v>1460</v>
      </c>
      <c r="E66" s="329">
        <v>1709</v>
      </c>
      <c r="F66" s="322">
        <v>1734</v>
      </c>
      <c r="G66" s="781">
        <v>1974</v>
      </c>
    </row>
    <row r="67" spans="2:7" ht="12.65" customHeight="1">
      <c r="B67" s="215" t="s">
        <v>640</v>
      </c>
      <c r="C67" s="673">
        <v>0.89</v>
      </c>
      <c r="D67" s="558">
        <v>0.99</v>
      </c>
      <c r="E67" s="330">
        <v>0.85499999999999998</v>
      </c>
      <c r="F67" s="332">
        <v>0.86</v>
      </c>
      <c r="G67" s="867">
        <v>0.9</v>
      </c>
    </row>
    <row r="68" spans="2:7" ht="12.65" customHeight="1">
      <c r="B68" s="215" t="s">
        <v>641</v>
      </c>
      <c r="C68" s="917">
        <v>2558</v>
      </c>
      <c r="D68" s="211">
        <v>3665</v>
      </c>
      <c r="E68" s="329">
        <v>4317</v>
      </c>
      <c r="F68" s="322">
        <v>5658</v>
      </c>
      <c r="G68" s="781">
        <v>7134</v>
      </c>
    </row>
    <row r="69" spans="2:7" ht="12.65" customHeight="1">
      <c r="B69" s="215" t="s">
        <v>642</v>
      </c>
      <c r="C69" s="917">
        <v>9195</v>
      </c>
      <c r="D69" s="211">
        <v>13266</v>
      </c>
      <c r="E69" s="329">
        <v>16912</v>
      </c>
      <c r="F69" s="322">
        <v>1501</v>
      </c>
      <c r="G69" s="781">
        <v>6258</v>
      </c>
    </row>
    <row r="70" spans="2:7" ht="12.65" customHeight="1">
      <c r="B70" s="215" t="s">
        <v>643</v>
      </c>
      <c r="C70" s="366">
        <v>2.57</v>
      </c>
      <c r="D70" s="226">
        <v>3.15</v>
      </c>
      <c r="E70" s="329">
        <v>3.2</v>
      </c>
      <c r="F70" s="322" t="s">
        <v>205</v>
      </c>
      <c r="G70" s="781" t="s">
        <v>205</v>
      </c>
    </row>
    <row r="71" spans="2:7" ht="12.65" customHeight="1">
      <c r="B71" s="885" t="s">
        <v>644</v>
      </c>
      <c r="C71" s="885"/>
      <c r="D71" s="885"/>
      <c r="E71" s="885"/>
      <c r="F71" s="885"/>
      <c r="G71" s="885"/>
    </row>
    <row r="72" spans="2:7" ht="12.65" customHeight="1">
      <c r="B72" s="215" t="s">
        <v>645</v>
      </c>
      <c r="C72" s="917">
        <v>1909</v>
      </c>
      <c r="D72" s="211">
        <v>1478</v>
      </c>
      <c r="E72" s="329">
        <v>1507</v>
      </c>
      <c r="F72" s="322">
        <v>1665</v>
      </c>
      <c r="G72" s="781">
        <v>1219</v>
      </c>
    </row>
    <row r="73" spans="2:7" ht="12" customHeight="1">
      <c r="B73" s="215" t="s">
        <v>646</v>
      </c>
      <c r="C73" s="673">
        <v>0.98</v>
      </c>
      <c r="D73" s="558">
        <v>0.999</v>
      </c>
      <c r="E73" s="330">
        <v>1</v>
      </c>
      <c r="F73" s="332">
        <v>0.98</v>
      </c>
      <c r="G73" s="867">
        <v>0.64100000000000001</v>
      </c>
    </row>
    <row r="74" spans="2:7" ht="12.65" customHeight="1">
      <c r="B74" s="215" t="s">
        <v>647</v>
      </c>
      <c r="C74" s="947">
        <v>16287.31</v>
      </c>
      <c r="D74" s="349">
        <v>16080.35</v>
      </c>
      <c r="E74" s="329" t="s">
        <v>205</v>
      </c>
      <c r="F74" s="329" t="s">
        <v>205</v>
      </c>
      <c r="G74" s="780" t="s">
        <v>205</v>
      </c>
    </row>
    <row r="75" spans="2:7" ht="12.65" customHeight="1">
      <c r="B75" s="215" t="s">
        <v>648</v>
      </c>
      <c r="C75" s="366">
        <v>11.11</v>
      </c>
      <c r="D75" s="226">
        <v>10.53</v>
      </c>
      <c r="E75" s="333" t="s">
        <v>649</v>
      </c>
      <c r="F75" s="357">
        <v>3.45</v>
      </c>
      <c r="G75" s="948">
        <v>5.18</v>
      </c>
    </row>
    <row r="76" spans="2:7" ht="12.65" customHeight="1">
      <c r="B76" s="215" t="s">
        <v>650</v>
      </c>
      <c r="C76" s="917">
        <v>1457</v>
      </c>
      <c r="D76" s="211">
        <v>2315</v>
      </c>
      <c r="E76" s="329">
        <v>2429</v>
      </c>
      <c r="F76" s="322">
        <v>2279</v>
      </c>
      <c r="G76" s="781">
        <v>1903</v>
      </c>
    </row>
    <row r="77" spans="2:7" ht="12.65" customHeight="1">
      <c r="B77" s="215" t="s">
        <v>651</v>
      </c>
      <c r="C77" s="621">
        <v>3282</v>
      </c>
      <c r="D77" s="211">
        <v>8898</v>
      </c>
      <c r="E77" s="329" t="s">
        <v>205</v>
      </c>
      <c r="F77" s="329" t="s">
        <v>205</v>
      </c>
      <c r="G77" s="780" t="s">
        <v>205</v>
      </c>
    </row>
    <row r="78" spans="2:7" ht="12.65" customHeight="1">
      <c r="B78" s="885" t="s">
        <v>652</v>
      </c>
      <c r="C78" s="885"/>
      <c r="D78" s="885"/>
      <c r="E78" s="885"/>
      <c r="F78" s="885"/>
      <c r="G78" s="885"/>
    </row>
    <row r="79" spans="2:7" ht="12.65" customHeight="1">
      <c r="B79" s="215" t="s">
        <v>653</v>
      </c>
      <c r="C79" s="621">
        <v>5000</v>
      </c>
      <c r="D79" s="211">
        <v>10902</v>
      </c>
      <c r="E79" s="329">
        <v>10643</v>
      </c>
      <c r="F79" s="322">
        <v>2044</v>
      </c>
      <c r="G79" s="780" t="s">
        <v>205</v>
      </c>
    </row>
    <row r="80" spans="2:7" ht="12.65" customHeight="1">
      <c r="B80" s="215" t="s">
        <v>654</v>
      </c>
      <c r="C80" s="673">
        <v>0.74</v>
      </c>
      <c r="D80" s="558">
        <v>0.56999999999999995</v>
      </c>
      <c r="E80" s="330">
        <v>0.46</v>
      </c>
      <c r="F80" s="329" t="s">
        <v>205</v>
      </c>
      <c r="G80" s="780" t="s">
        <v>205</v>
      </c>
    </row>
    <row r="81" spans="2:15" ht="12.65" customHeight="1">
      <c r="B81" s="215" t="s">
        <v>655</v>
      </c>
      <c r="C81" s="621">
        <v>47882</v>
      </c>
      <c r="D81" s="211">
        <v>30644</v>
      </c>
      <c r="E81" s="329" t="s">
        <v>205</v>
      </c>
      <c r="F81" s="329" t="s">
        <v>205</v>
      </c>
      <c r="G81" s="780" t="s">
        <v>205</v>
      </c>
    </row>
    <row r="82" spans="2:15" ht="12.65" customHeight="1">
      <c r="B82" s="885" t="s">
        <v>184</v>
      </c>
      <c r="C82" s="885"/>
      <c r="D82" s="885"/>
      <c r="E82" s="885"/>
      <c r="F82" s="885"/>
      <c r="G82" s="885"/>
    </row>
    <row r="83" spans="2:15" ht="12.65" customHeight="1">
      <c r="B83" s="215" t="s">
        <v>656</v>
      </c>
      <c r="C83" s="621">
        <v>60355</v>
      </c>
      <c r="D83" s="211">
        <v>52808</v>
      </c>
      <c r="E83" s="329">
        <v>45174</v>
      </c>
      <c r="F83" s="322">
        <v>1501</v>
      </c>
      <c r="G83" s="780" t="s">
        <v>205</v>
      </c>
    </row>
    <row r="84" spans="2:15" ht="12.65" customHeight="1" thickBot="1">
      <c r="B84" s="319" t="s">
        <v>657</v>
      </c>
      <c r="C84" s="1079">
        <v>18845.310000000001</v>
      </c>
      <c r="D84" s="351">
        <v>19745.349999999999</v>
      </c>
      <c r="E84" s="336">
        <v>18359</v>
      </c>
      <c r="F84" s="336">
        <v>5658</v>
      </c>
      <c r="G84" s="739" t="s">
        <v>205</v>
      </c>
    </row>
    <row r="85" spans="2:15" ht="12.65" customHeight="1">
      <c r="B85" s="362"/>
      <c r="C85" s="362"/>
    </row>
    <row r="87" spans="2:15" ht="18.5">
      <c r="B87" s="1252" t="s">
        <v>658</v>
      </c>
      <c r="C87" s="1252"/>
      <c r="D87" s="1252"/>
      <c r="E87" s="1252"/>
      <c r="F87" s="1252"/>
      <c r="G87" s="1252"/>
      <c r="H87" s="1252"/>
      <c r="I87" s="1252"/>
    </row>
    <row r="88" spans="2:15" ht="127" customHeight="1">
      <c r="B88" s="1213" t="s">
        <v>659</v>
      </c>
      <c r="C88" s="1213"/>
      <c r="D88" s="1213"/>
      <c r="E88" s="1213"/>
      <c r="F88" s="1213"/>
      <c r="G88" s="1213"/>
    </row>
    <row r="89" spans="2:15" ht="18.5">
      <c r="B89" s="1221"/>
      <c r="C89" s="1221"/>
      <c r="D89" s="1221"/>
      <c r="E89" s="1221"/>
      <c r="F89" s="1221"/>
      <c r="G89" s="1221"/>
      <c r="H89" s="1221"/>
      <c r="I89" s="1221"/>
    </row>
    <row r="90" spans="2:15" ht="18.5">
      <c r="B90" s="1221" t="s">
        <v>660</v>
      </c>
      <c r="C90" s="1221"/>
      <c r="D90" s="1221"/>
      <c r="E90" s="1221"/>
      <c r="F90" s="1221"/>
      <c r="G90" s="1221"/>
      <c r="H90" s="1221"/>
      <c r="I90" s="1221"/>
    </row>
    <row r="91" spans="2:15" ht="18.5">
      <c r="B91" s="288" t="s">
        <v>661</v>
      </c>
      <c r="C91" s="288"/>
      <c r="D91" s="288"/>
      <c r="E91" s="288"/>
      <c r="F91" s="288"/>
      <c r="G91" s="288"/>
      <c r="I91" s="288"/>
    </row>
    <row r="92" spans="2:15" ht="24" customHeight="1">
      <c r="B92" s="82" t="s">
        <v>662</v>
      </c>
      <c r="C92" s="167" t="s">
        <v>594</v>
      </c>
      <c r="D92" s="167" t="s">
        <v>595</v>
      </c>
      <c r="E92" s="167" t="s">
        <v>596</v>
      </c>
      <c r="F92" s="167">
        <v>2022</v>
      </c>
      <c r="G92" s="167">
        <v>2021</v>
      </c>
    </row>
    <row r="93" spans="2:15" ht="12.65" customHeight="1">
      <c r="B93" s="898" t="s">
        <v>204</v>
      </c>
      <c r="C93" s="763">
        <v>0.56979999999999997</v>
      </c>
      <c r="D93" s="901">
        <v>0.60429999999999995</v>
      </c>
      <c r="E93" s="902">
        <v>0.19550000000000001</v>
      </c>
      <c r="F93" s="902">
        <v>0.54979999999999996</v>
      </c>
      <c r="G93" s="902">
        <v>0.50660000000000005</v>
      </c>
    </row>
    <row r="94" spans="2:15" ht="12.65" customHeight="1">
      <c r="B94" s="51" t="s">
        <v>663</v>
      </c>
      <c r="C94" s="763">
        <v>0.50149999999999995</v>
      </c>
      <c r="D94" s="879">
        <v>0.60519999999999996</v>
      </c>
      <c r="E94" s="880">
        <v>0.1212</v>
      </c>
      <c r="F94" s="880">
        <v>0.36470000000000002</v>
      </c>
      <c r="G94" s="880">
        <v>0.35510000000000003</v>
      </c>
      <c r="O94" s="192"/>
    </row>
    <row r="95" spans="2:15" ht="12.65" customHeight="1">
      <c r="B95" s="51" t="s">
        <v>664</v>
      </c>
      <c r="C95" s="763">
        <v>0.28129999999999999</v>
      </c>
      <c r="D95" s="253">
        <v>0.1595</v>
      </c>
      <c r="E95" s="217">
        <v>4.1700000000000001E-2</v>
      </c>
      <c r="F95" s="217">
        <v>8.3099999999999993E-2</v>
      </c>
      <c r="G95" s="217">
        <v>7.1300000000000002E-2</v>
      </c>
    </row>
    <row r="96" spans="2:15" ht="12.65" customHeight="1">
      <c r="B96" s="51" t="s">
        <v>665</v>
      </c>
      <c r="C96" s="763">
        <v>0.1079</v>
      </c>
      <c r="D96" s="258">
        <v>9.4899999999999998E-2</v>
      </c>
      <c r="E96" s="217">
        <v>2.1700000000000001E-2</v>
      </c>
      <c r="F96" s="217">
        <v>5.9900000000000002E-2</v>
      </c>
      <c r="G96" s="217">
        <v>5.1499999999999997E-2</v>
      </c>
    </row>
    <row r="97" spans="2:9" ht="12.65" customHeight="1">
      <c r="B97" s="51" t="s">
        <v>666</v>
      </c>
      <c r="C97" s="763">
        <v>7.2900000000000006E-2</v>
      </c>
      <c r="D97" s="258">
        <v>5.11E-2</v>
      </c>
      <c r="E97" s="217">
        <v>8.5000000000000006E-3</v>
      </c>
      <c r="F97" s="217">
        <v>2.7E-2</v>
      </c>
      <c r="G97" s="217">
        <v>2.24E-2</v>
      </c>
    </row>
    <row r="98" spans="2:9" ht="12.65" customHeight="1">
      <c r="B98" s="51" t="s">
        <v>667</v>
      </c>
      <c r="C98" s="763">
        <v>1.9E-2</v>
      </c>
      <c r="D98" s="258">
        <v>1.5900000000000001E-2</v>
      </c>
      <c r="E98" s="217">
        <v>1.8E-3</v>
      </c>
      <c r="F98" s="217">
        <v>1.1599999999999999E-2</v>
      </c>
      <c r="G98" s="217">
        <v>5.3E-3</v>
      </c>
    </row>
    <row r="99" spans="2:9" ht="12.65" customHeight="1">
      <c r="B99" s="51" t="s">
        <v>668</v>
      </c>
      <c r="C99" s="763">
        <v>1.7500000000000002E-2</v>
      </c>
      <c r="D99" s="556">
        <v>6.6E-3</v>
      </c>
      <c r="E99" s="217">
        <v>5.9999999999999995E-4</v>
      </c>
      <c r="F99" s="217">
        <v>3.5000000000000001E-3</v>
      </c>
      <c r="G99" s="217">
        <v>1E-3</v>
      </c>
    </row>
    <row r="100" spans="2:9" ht="12.65" customHeight="1">
      <c r="B100" s="898" t="s">
        <v>206</v>
      </c>
      <c r="C100" s="763">
        <v>0.43020000000000003</v>
      </c>
      <c r="D100" s="899">
        <v>0.3957</v>
      </c>
      <c r="E100" s="900">
        <v>0.15060000000000001</v>
      </c>
      <c r="F100" s="900">
        <v>0.37319999999999998</v>
      </c>
      <c r="G100" s="900">
        <v>0.36580000000000001</v>
      </c>
    </row>
    <row r="101" spans="2:9" ht="12.65" customHeight="1">
      <c r="B101" s="51" t="s">
        <v>663</v>
      </c>
      <c r="C101" s="763">
        <v>0.37069999999999997</v>
      </c>
      <c r="D101" s="556">
        <v>0.48070000000000002</v>
      </c>
      <c r="E101" s="217">
        <v>8.14E-2</v>
      </c>
      <c r="F101" s="217">
        <v>0.19969999999999999</v>
      </c>
      <c r="G101" s="217">
        <v>0.25629999999999997</v>
      </c>
    </row>
    <row r="102" spans="2:9" ht="12.65" customHeight="1">
      <c r="B102" s="51" t="s">
        <v>664</v>
      </c>
      <c r="C102" s="763">
        <v>0.21240000000000001</v>
      </c>
      <c r="D102" s="556">
        <v>0.17560000000000001</v>
      </c>
      <c r="E102" s="217">
        <v>3.3599999999999998E-2</v>
      </c>
      <c r="F102" s="217">
        <v>6.7699999999999996E-2</v>
      </c>
      <c r="G102" s="217">
        <v>4.9500000000000002E-2</v>
      </c>
    </row>
    <row r="103" spans="2:9" ht="12.65" customHeight="1">
      <c r="B103" s="51" t="s">
        <v>665</v>
      </c>
      <c r="C103" s="763">
        <v>0.18729999999999999</v>
      </c>
      <c r="D103" s="556">
        <v>0.14560000000000001</v>
      </c>
      <c r="E103" s="217">
        <v>2.4199999999999999E-2</v>
      </c>
      <c r="F103" s="217">
        <v>6.1400000000000003E-2</v>
      </c>
      <c r="G103" s="217">
        <v>3.9199999999999999E-2</v>
      </c>
    </row>
    <row r="104" spans="2:9" ht="12.65" customHeight="1">
      <c r="B104" s="51" t="s">
        <v>666</v>
      </c>
      <c r="C104" s="763">
        <v>0.13320000000000001</v>
      </c>
      <c r="D104" s="556">
        <v>7.5499999999999998E-2</v>
      </c>
      <c r="E104" s="217">
        <v>8.8999999999999999E-3</v>
      </c>
      <c r="F104" s="217">
        <v>2.5700000000000001E-2</v>
      </c>
      <c r="G104" s="217">
        <v>1.52E-2</v>
      </c>
    </row>
    <row r="105" spans="2:9" ht="12.65" customHeight="1">
      <c r="B105" s="51" t="s">
        <v>667</v>
      </c>
      <c r="C105" s="763">
        <v>4.4400000000000002E-2</v>
      </c>
      <c r="D105" s="556">
        <v>2.86E-2</v>
      </c>
      <c r="E105" s="217">
        <v>1.4E-3</v>
      </c>
      <c r="F105" s="217">
        <v>1.04E-2</v>
      </c>
      <c r="G105" s="217">
        <v>3.5999999999999999E-3</v>
      </c>
    </row>
    <row r="106" spans="2:9" ht="12.65" customHeight="1" thickBot="1">
      <c r="B106" s="335" t="s">
        <v>668</v>
      </c>
      <c r="C106" s="763">
        <v>5.21E-2</v>
      </c>
      <c r="D106" s="557">
        <v>1.95E-2</v>
      </c>
      <c r="E106" s="227">
        <v>1.1000000000000001E-3</v>
      </c>
      <c r="F106" s="227">
        <v>8.3000000000000001E-3</v>
      </c>
      <c r="G106" s="227">
        <v>2E-3</v>
      </c>
    </row>
    <row r="107" spans="2:9" ht="18.649999999999999" customHeight="1">
      <c r="B107" s="1254" t="s">
        <v>669</v>
      </c>
      <c r="C107" s="1254"/>
      <c r="D107" s="1254"/>
      <c r="E107" s="1254"/>
      <c r="F107" s="1254"/>
      <c r="G107" s="1254"/>
    </row>
    <row r="108" spans="2:9" ht="18.5">
      <c r="B108" s="1221" t="s">
        <v>670</v>
      </c>
      <c r="C108" s="1221"/>
      <c r="D108" s="1221"/>
      <c r="E108" s="1221"/>
      <c r="F108" s="1221"/>
      <c r="G108" s="1221"/>
      <c r="H108" s="110"/>
      <c r="I108" s="110"/>
    </row>
    <row r="109" spans="2:9" ht="8.15" customHeight="1"/>
    <row r="110" spans="2:9">
      <c r="B110" s="82" t="s">
        <v>671</v>
      </c>
      <c r="C110" s="167" t="s">
        <v>594</v>
      </c>
      <c r="D110" s="91" t="s">
        <v>595</v>
      </c>
      <c r="E110" s="91" t="s">
        <v>596</v>
      </c>
      <c r="F110" s="91" t="s">
        <v>597</v>
      </c>
      <c r="G110" s="167">
        <v>2021</v>
      </c>
    </row>
    <row r="111" spans="2:9">
      <c r="B111" s="215" t="s">
        <v>672</v>
      </c>
      <c r="C111" s="366">
        <v>496</v>
      </c>
      <c r="D111" s="226">
        <v>602</v>
      </c>
      <c r="E111" s="329">
        <v>572</v>
      </c>
      <c r="F111" s="217" t="s">
        <v>673</v>
      </c>
      <c r="G111" s="781" t="s">
        <v>205</v>
      </c>
    </row>
    <row r="112" spans="2:9">
      <c r="B112" s="654" t="s">
        <v>674</v>
      </c>
      <c r="C112" s="764">
        <v>0.5323</v>
      </c>
      <c r="D112" s="258">
        <v>0.60240000000000005</v>
      </c>
      <c r="E112" s="339">
        <v>0.53</v>
      </c>
      <c r="F112" s="217">
        <v>0.5</v>
      </c>
      <c r="G112" s="781" t="s">
        <v>205</v>
      </c>
    </row>
    <row r="113" spans="2:9">
      <c r="B113" s="654" t="s">
        <v>675</v>
      </c>
      <c r="C113" s="764">
        <v>0.4677</v>
      </c>
      <c r="D113" s="258">
        <v>0.3977</v>
      </c>
      <c r="E113" s="339">
        <v>0.47</v>
      </c>
      <c r="F113" s="217">
        <v>0.5</v>
      </c>
      <c r="G113" s="781" t="s">
        <v>205</v>
      </c>
    </row>
    <row r="114" spans="2:9" s="128" customFormat="1" ht="14.15" customHeight="1">
      <c r="B114" s="244" t="s">
        <v>676</v>
      </c>
      <c r="C114" s="923">
        <v>4.2799999999999998E-2</v>
      </c>
      <c r="D114" s="760">
        <v>5.5E-2</v>
      </c>
      <c r="E114" s="761">
        <v>5.5E-2</v>
      </c>
      <c r="F114" s="762">
        <v>0.06</v>
      </c>
      <c r="G114" s="782" t="s">
        <v>205</v>
      </c>
    </row>
    <row r="115" spans="2:9" ht="12" customHeight="1">
      <c r="B115" s="1255" t="s">
        <v>677</v>
      </c>
      <c r="C115" s="1255"/>
      <c r="D115" s="1255"/>
      <c r="E115" s="1255"/>
      <c r="F115" s="1255"/>
      <c r="G115" s="1255"/>
    </row>
    <row r="116" spans="2:9">
      <c r="B116" s="51" t="s">
        <v>664</v>
      </c>
      <c r="C116" s="763">
        <v>1.15E-2</v>
      </c>
      <c r="D116" s="258">
        <v>2.63E-2</v>
      </c>
      <c r="E116" s="339">
        <v>1.4800000000000001E-2</v>
      </c>
      <c r="F116" s="217">
        <v>1.2999999999999999E-2</v>
      </c>
      <c r="G116" s="781" t="s">
        <v>205</v>
      </c>
    </row>
    <row r="117" spans="2:9">
      <c r="B117" s="51" t="s">
        <v>665</v>
      </c>
      <c r="C117" s="763">
        <v>6.1000000000000004E-3</v>
      </c>
      <c r="D117" s="258">
        <v>1.06E-2</v>
      </c>
      <c r="E117" s="339">
        <v>7.1000000000000004E-3</v>
      </c>
      <c r="F117" s="217">
        <v>8.9999999999999993E-3</v>
      </c>
      <c r="G117" s="781" t="s">
        <v>205</v>
      </c>
      <c r="I117" s="429"/>
    </row>
    <row r="118" spans="2:9">
      <c r="B118" s="51" t="s">
        <v>666</v>
      </c>
      <c r="C118" s="763">
        <v>2.8999999999999998E-3</v>
      </c>
      <c r="D118" s="258">
        <v>7.3000000000000001E-3</v>
      </c>
      <c r="E118" s="339">
        <v>4.4999999999999997E-3</v>
      </c>
      <c r="F118" s="217">
        <v>5.0000000000000001E-3</v>
      </c>
      <c r="G118" s="781" t="s">
        <v>205</v>
      </c>
    </row>
    <row r="119" spans="2:9">
      <c r="B119" s="51" t="s">
        <v>667</v>
      </c>
      <c r="C119" s="763">
        <v>1.6000000000000001E-3</v>
      </c>
      <c r="D119" s="258">
        <v>1.4E-3</v>
      </c>
      <c r="E119" s="339">
        <v>1.5E-3</v>
      </c>
      <c r="F119" s="217">
        <v>2E-3</v>
      </c>
      <c r="G119" s="781" t="s">
        <v>205</v>
      </c>
    </row>
    <row r="120" spans="2:9">
      <c r="B120" s="51" t="s">
        <v>668</v>
      </c>
      <c r="C120" s="763">
        <v>5.9999999999999995E-4</v>
      </c>
      <c r="D120" s="258">
        <v>5.0000000000000001E-4</v>
      </c>
      <c r="E120" s="339">
        <v>1.2999999999999999E-3</v>
      </c>
      <c r="F120" s="217">
        <v>0</v>
      </c>
      <c r="G120" s="781" t="s">
        <v>205</v>
      </c>
    </row>
    <row r="121" spans="2:9" ht="13" customHeight="1">
      <c r="B121" s="1255" t="s">
        <v>678</v>
      </c>
      <c r="C121" s="1255"/>
      <c r="D121" s="1255"/>
      <c r="E121" s="1255"/>
      <c r="F121" s="1255"/>
      <c r="G121" s="1255"/>
    </row>
    <row r="122" spans="2:9">
      <c r="B122" s="51" t="s">
        <v>664</v>
      </c>
      <c r="C122" s="763">
        <v>8.3999999999999995E-3</v>
      </c>
      <c r="D122" s="258">
        <v>3.1600000000000003E-2</v>
      </c>
      <c r="E122" s="339">
        <v>1.0500000000000001E-2</v>
      </c>
      <c r="F122" s="217">
        <v>1.2999999999999999E-2</v>
      </c>
      <c r="G122" s="781" t="s">
        <v>205</v>
      </c>
    </row>
    <row r="123" spans="2:9">
      <c r="B123" s="51" t="s">
        <v>665</v>
      </c>
      <c r="C123" s="763">
        <v>6.7999999999999996E-3</v>
      </c>
      <c r="D123" s="258">
        <v>1.9E-2</v>
      </c>
      <c r="E123" s="339">
        <v>8.9999999999999993E-3</v>
      </c>
      <c r="F123" s="217">
        <v>8.0000000000000002E-3</v>
      </c>
      <c r="G123" s="781" t="s">
        <v>205</v>
      </c>
    </row>
    <row r="124" spans="2:9">
      <c r="B124" s="51" t="s">
        <v>666</v>
      </c>
      <c r="C124" s="763">
        <v>3.3E-3</v>
      </c>
      <c r="D124" s="258">
        <v>1.0800000000000001E-2</v>
      </c>
      <c r="E124" s="339">
        <v>4.3E-3</v>
      </c>
      <c r="F124" s="217">
        <v>5.0000000000000001E-3</v>
      </c>
      <c r="G124" s="781" t="s">
        <v>205</v>
      </c>
    </row>
    <row r="125" spans="2:9">
      <c r="B125" s="51" t="s">
        <v>667</v>
      </c>
      <c r="C125" s="941">
        <v>1E-3</v>
      </c>
      <c r="D125" s="258">
        <v>4.7999999999999996E-3</v>
      </c>
      <c r="E125" s="339">
        <v>1.4E-3</v>
      </c>
      <c r="F125" s="217">
        <v>2E-3</v>
      </c>
      <c r="G125" s="781" t="s">
        <v>205</v>
      </c>
    </row>
    <row r="126" spans="2:9" ht="13" thickBot="1">
      <c r="B126" s="335" t="s">
        <v>668</v>
      </c>
      <c r="C126" s="942">
        <v>5.0000000000000001E-4</v>
      </c>
      <c r="D126" s="260">
        <v>2.0999999999999999E-3</v>
      </c>
      <c r="E126" s="340">
        <v>2.0000000000000001E-4</v>
      </c>
      <c r="F126" s="227">
        <v>1E-3</v>
      </c>
      <c r="G126" s="783" t="s">
        <v>205</v>
      </c>
    </row>
    <row r="127" spans="2:9">
      <c r="B127" s="949" t="s">
        <v>679</v>
      </c>
    </row>
    <row r="129" spans="2:14">
      <c r="B129" s="82" t="s">
        <v>680</v>
      </c>
      <c r="C129" s="167" t="s">
        <v>594</v>
      </c>
      <c r="D129" s="91" t="s">
        <v>595</v>
      </c>
      <c r="E129" s="91" t="s">
        <v>596</v>
      </c>
      <c r="F129" s="91" t="s">
        <v>597</v>
      </c>
      <c r="G129" s="91" t="s">
        <v>598</v>
      </c>
    </row>
    <row r="130" spans="2:14" ht="13" thickBot="1">
      <c r="B130" s="319" t="s">
        <v>681</v>
      </c>
      <c r="C130" s="765">
        <v>0.24299999999999999</v>
      </c>
      <c r="D130" s="555">
        <v>0.17799999999999999</v>
      </c>
      <c r="E130" s="331">
        <v>0.14000000000000001</v>
      </c>
      <c r="F130" s="325" t="s">
        <v>205</v>
      </c>
      <c r="G130" s="320" t="s">
        <v>205</v>
      </c>
    </row>
    <row r="132" spans="2:14" ht="21">
      <c r="B132" s="363" t="s">
        <v>325</v>
      </c>
      <c r="C132" s="363"/>
    </row>
    <row r="133" spans="2:14" ht="8.5" customHeight="1">
      <c r="B133" s="110"/>
      <c r="C133" s="110"/>
    </row>
    <row r="134" spans="2:14" ht="18.5">
      <c r="B134" s="1252" t="s">
        <v>620</v>
      </c>
      <c r="C134" s="1252"/>
      <c r="D134" s="1252"/>
      <c r="E134" s="1252"/>
      <c r="F134" s="1252"/>
      <c r="G134" s="1252"/>
    </row>
    <row r="135" spans="2:14" ht="18.5">
      <c r="B135" s="288" t="s">
        <v>621</v>
      </c>
      <c r="C135" s="288"/>
      <c r="D135" s="110"/>
      <c r="E135" s="110"/>
      <c r="F135" s="110"/>
      <c r="G135" s="110"/>
    </row>
    <row r="136" spans="2:14" ht="2.5" customHeight="1"/>
    <row r="137" spans="2:14">
      <c r="B137" s="82" t="s">
        <v>622</v>
      </c>
      <c r="C137" s="167" t="s">
        <v>594</v>
      </c>
      <c r="D137" s="91" t="s">
        <v>595</v>
      </c>
      <c r="E137" s="91" t="s">
        <v>596</v>
      </c>
      <c r="F137" s="91" t="s">
        <v>597</v>
      </c>
      <c r="G137" s="91" t="s">
        <v>598</v>
      </c>
    </row>
    <row r="138" spans="2:14">
      <c r="B138" s="51" t="s">
        <v>204</v>
      </c>
      <c r="C138" s="366">
        <v>13.75</v>
      </c>
      <c r="D138" s="539">
        <v>14.28</v>
      </c>
      <c r="E138" s="357">
        <f>11+14/60</f>
        <v>11.233333333333333</v>
      </c>
      <c r="F138" s="357">
        <v>11.83</v>
      </c>
      <c r="G138" s="781" t="s">
        <v>205</v>
      </c>
      <c r="J138" s="402"/>
      <c r="K138" s="402"/>
    </row>
    <row r="139" spans="2:14">
      <c r="B139" s="51" t="s">
        <v>206</v>
      </c>
      <c r="C139" s="766">
        <v>11.23</v>
      </c>
      <c r="D139" s="554">
        <v>13.29</v>
      </c>
      <c r="E139" s="374">
        <f>10+18/60</f>
        <v>10.3</v>
      </c>
      <c r="F139" s="374">
        <v>11.19</v>
      </c>
      <c r="G139" s="783" t="s">
        <v>205</v>
      </c>
      <c r="J139" s="402"/>
      <c r="K139" s="402"/>
    </row>
    <row r="140" spans="2:14" ht="12.65" customHeight="1">
      <c r="F140" s="103"/>
    </row>
    <row r="141" spans="2:14" ht="12.65" customHeight="1">
      <c r="B141" s="82" t="s">
        <v>623</v>
      </c>
      <c r="C141" s="167" t="s">
        <v>594</v>
      </c>
      <c r="D141" s="91" t="s">
        <v>595</v>
      </c>
      <c r="E141" s="91" t="s">
        <v>596</v>
      </c>
      <c r="F141" s="91" t="s">
        <v>597</v>
      </c>
      <c r="G141" s="91" t="s">
        <v>598</v>
      </c>
      <c r="K141" s="7"/>
    </row>
    <row r="142" spans="2:14" ht="13" customHeight="1">
      <c r="B142" s="215" t="s">
        <v>682</v>
      </c>
      <c r="C142" s="366">
        <v>4.2699999999999996</v>
      </c>
      <c r="D142" s="539">
        <v>17.77</v>
      </c>
      <c r="E142" s="322" t="s">
        <v>205</v>
      </c>
      <c r="F142" s="322" t="s">
        <v>205</v>
      </c>
      <c r="G142" s="781" t="s">
        <v>205</v>
      </c>
      <c r="K142" s="7"/>
    </row>
    <row r="143" spans="2:14">
      <c r="B143" s="215" t="s">
        <v>624</v>
      </c>
      <c r="C143" s="366">
        <v>10.039999999999999</v>
      </c>
      <c r="D143" s="951">
        <v>12.9</v>
      </c>
      <c r="E143" s="322" t="s">
        <v>205</v>
      </c>
      <c r="F143" s="322" t="s">
        <v>205</v>
      </c>
      <c r="G143" s="781" t="s">
        <v>205</v>
      </c>
      <c r="K143" s="7"/>
      <c r="L143" s="7"/>
      <c r="M143" s="7"/>
      <c r="N143" s="7"/>
    </row>
    <row r="144" spans="2:14">
      <c r="B144" s="215" t="s">
        <v>625</v>
      </c>
      <c r="C144" s="366">
        <v>12.48</v>
      </c>
      <c r="D144" s="551">
        <v>16.75</v>
      </c>
      <c r="E144" s="322" t="s">
        <v>205</v>
      </c>
      <c r="F144" s="322" t="s">
        <v>205</v>
      </c>
      <c r="G144" s="781" t="s">
        <v>205</v>
      </c>
      <c r="K144" s="7"/>
    </row>
    <row r="145" spans="2:11">
      <c r="B145" s="215" t="s">
        <v>626</v>
      </c>
      <c r="C145" s="366">
        <v>13.47</v>
      </c>
      <c r="D145" s="551">
        <v>13.15</v>
      </c>
      <c r="E145" s="322" t="s">
        <v>205</v>
      </c>
      <c r="F145" s="322" t="s">
        <v>205</v>
      </c>
      <c r="G145" s="781" t="s">
        <v>205</v>
      </c>
      <c r="K145" s="7"/>
    </row>
    <row r="146" spans="2:11">
      <c r="B146" s="215" t="s">
        <v>627</v>
      </c>
      <c r="C146" s="766">
        <v>12.6</v>
      </c>
      <c r="D146" s="551">
        <v>13.83</v>
      </c>
      <c r="E146" s="357">
        <f>10+36/60</f>
        <v>10.6</v>
      </c>
      <c r="F146" s="322" t="s">
        <v>205</v>
      </c>
      <c r="G146" s="781" t="s">
        <v>205</v>
      </c>
      <c r="J146" s="402"/>
      <c r="K146" s="402"/>
    </row>
    <row r="147" spans="2:11">
      <c r="B147" s="215" t="s">
        <v>628</v>
      </c>
      <c r="C147" s="766">
        <v>1.8</v>
      </c>
      <c r="D147" s="552" t="s">
        <v>260</v>
      </c>
      <c r="E147" s="329" t="s">
        <v>205</v>
      </c>
      <c r="F147" s="322" t="s">
        <v>205</v>
      </c>
      <c r="G147" s="781" t="s">
        <v>205</v>
      </c>
    </row>
    <row r="148" spans="2:11" ht="13" thickBot="1">
      <c r="B148" s="319" t="s">
        <v>629</v>
      </c>
      <c r="C148" s="767">
        <v>33062</v>
      </c>
      <c r="D148" s="553">
        <v>35393.5</v>
      </c>
      <c r="E148" s="325">
        <f>32466+39/60</f>
        <v>32466.65</v>
      </c>
      <c r="F148" s="325" t="s">
        <v>205</v>
      </c>
      <c r="G148" s="783" t="s">
        <v>205</v>
      </c>
    </row>
    <row r="149" spans="2:11" ht="18.649999999999999" customHeight="1">
      <c r="B149" s="1251" t="s">
        <v>683</v>
      </c>
      <c r="C149" s="1251"/>
      <c r="D149" s="1251"/>
      <c r="E149" s="1251"/>
      <c r="F149" s="1251"/>
      <c r="G149" s="1251"/>
    </row>
    <row r="151" spans="2:11" ht="12.75" customHeight="1">
      <c r="B151" s="82" t="s">
        <v>684</v>
      </c>
      <c r="C151" s="167" t="s">
        <v>594</v>
      </c>
      <c r="D151" s="91" t="s">
        <v>595</v>
      </c>
      <c r="E151" s="91" t="s">
        <v>596</v>
      </c>
      <c r="F151" s="91" t="s">
        <v>597</v>
      </c>
      <c r="G151" s="91" t="s">
        <v>598</v>
      </c>
    </row>
    <row r="152" spans="2:11" ht="13" thickBot="1">
      <c r="B152" s="58" t="s">
        <v>685</v>
      </c>
      <c r="C152" s="768">
        <v>61</v>
      </c>
      <c r="D152" s="478">
        <v>60</v>
      </c>
      <c r="E152" s="478">
        <v>26</v>
      </c>
      <c r="F152" s="478">
        <v>40</v>
      </c>
      <c r="G152" s="739" t="s">
        <v>205</v>
      </c>
    </row>
    <row r="154" spans="2:11" ht="12.65" customHeight="1">
      <c r="B154" s="82" t="s">
        <v>593</v>
      </c>
      <c r="C154" s="167" t="s">
        <v>594</v>
      </c>
      <c r="D154" s="91" t="s">
        <v>595</v>
      </c>
      <c r="E154" s="91" t="s">
        <v>596</v>
      </c>
      <c r="F154" s="91" t="s">
        <v>597</v>
      </c>
      <c r="G154" s="91" t="s">
        <v>598</v>
      </c>
    </row>
    <row r="155" spans="2:11" ht="25">
      <c r="B155" s="215" t="s">
        <v>599</v>
      </c>
      <c r="C155" s="621">
        <v>1714</v>
      </c>
      <c r="D155" s="322">
        <v>2295</v>
      </c>
      <c r="E155" s="322">
        <v>3034</v>
      </c>
      <c r="F155" s="322">
        <v>2877</v>
      </c>
      <c r="G155" s="781" t="s">
        <v>205</v>
      </c>
    </row>
    <row r="156" spans="2:11">
      <c r="B156" s="215" t="s">
        <v>686</v>
      </c>
      <c r="C156" s="621">
        <v>12</v>
      </c>
      <c r="D156" s="329" t="s">
        <v>205</v>
      </c>
      <c r="E156" s="329" t="s">
        <v>205</v>
      </c>
      <c r="F156" s="329" t="s">
        <v>205</v>
      </c>
      <c r="G156" s="780" t="s">
        <v>205</v>
      </c>
    </row>
    <row r="157" spans="2:11">
      <c r="B157" s="215" t="s">
        <v>687</v>
      </c>
      <c r="C157" s="621">
        <v>244</v>
      </c>
      <c r="D157" s="329" t="s">
        <v>205</v>
      </c>
      <c r="E157" s="329" t="s">
        <v>205</v>
      </c>
      <c r="F157" s="329" t="s">
        <v>205</v>
      </c>
      <c r="G157" s="780" t="s">
        <v>205</v>
      </c>
    </row>
    <row r="158" spans="2:11">
      <c r="B158" s="215" t="s">
        <v>688</v>
      </c>
      <c r="C158" s="621">
        <v>344</v>
      </c>
      <c r="D158" s="329" t="s">
        <v>205</v>
      </c>
      <c r="E158" s="329" t="s">
        <v>205</v>
      </c>
      <c r="F158" s="329" t="s">
        <v>205</v>
      </c>
      <c r="G158" s="780" t="s">
        <v>205</v>
      </c>
    </row>
    <row r="159" spans="2:11" ht="13" thickBot="1">
      <c r="B159" s="771" t="s">
        <v>689</v>
      </c>
      <c r="C159" s="772">
        <v>1114</v>
      </c>
      <c r="D159" s="773" t="s">
        <v>205</v>
      </c>
      <c r="E159" s="773" t="s">
        <v>205</v>
      </c>
      <c r="F159" s="773" t="s">
        <v>205</v>
      </c>
      <c r="G159" s="784" t="s">
        <v>205</v>
      </c>
    </row>
    <row r="160" spans="2:11">
      <c r="B160" s="950" t="s">
        <v>690</v>
      </c>
      <c r="C160" s="1253"/>
      <c r="D160" s="1253"/>
      <c r="E160" s="1253"/>
      <c r="F160" s="1253"/>
      <c r="G160" s="1253"/>
    </row>
    <row r="162" spans="2:14" ht="21">
      <c r="B162" s="363" t="s">
        <v>278</v>
      </c>
      <c r="C162" s="110"/>
    </row>
    <row r="163" spans="2:14" ht="8.5" customHeight="1">
      <c r="B163" s="110"/>
      <c r="C163" s="110"/>
    </row>
    <row r="164" spans="2:14" ht="18.5">
      <c r="B164" s="1252" t="s">
        <v>620</v>
      </c>
      <c r="C164" s="1252"/>
      <c r="D164" s="1252"/>
      <c r="E164" s="1252"/>
      <c r="F164" s="1252"/>
      <c r="G164" s="1252"/>
    </row>
    <row r="165" spans="2:14" ht="18.5">
      <c r="B165" s="288" t="s">
        <v>621</v>
      </c>
      <c r="C165" s="288"/>
      <c r="D165" s="110"/>
      <c r="E165" s="110"/>
      <c r="F165" s="110"/>
      <c r="G165" s="110"/>
    </row>
    <row r="166" spans="2:14" hidden="1"/>
    <row r="167" spans="2:14">
      <c r="B167" s="82" t="s">
        <v>622</v>
      </c>
      <c r="C167" s="167" t="s">
        <v>594</v>
      </c>
      <c r="D167" s="91" t="s">
        <v>595</v>
      </c>
      <c r="E167" s="91" t="s">
        <v>596</v>
      </c>
      <c r="F167" s="91" t="s">
        <v>597</v>
      </c>
      <c r="G167" s="91" t="s">
        <v>598</v>
      </c>
    </row>
    <row r="168" spans="2:14">
      <c r="B168" s="51" t="s">
        <v>204</v>
      </c>
      <c r="C168" s="766">
        <v>9.6</v>
      </c>
      <c r="D168" s="226">
        <v>13.6</v>
      </c>
      <c r="E168" s="322" t="s">
        <v>205</v>
      </c>
      <c r="F168" s="216" t="s">
        <v>205</v>
      </c>
      <c r="G168" s="781" t="s">
        <v>205</v>
      </c>
    </row>
    <row r="169" spans="2:14" ht="13" thickBot="1">
      <c r="B169" s="774" t="s">
        <v>206</v>
      </c>
      <c r="C169" s="775">
        <v>6.6</v>
      </c>
      <c r="D169" s="776">
        <v>13.7</v>
      </c>
      <c r="E169" s="777" t="s">
        <v>205</v>
      </c>
      <c r="F169" s="777" t="s">
        <v>205</v>
      </c>
      <c r="G169" s="785" t="s">
        <v>205</v>
      </c>
    </row>
    <row r="170" spans="2:14" ht="12.65" customHeight="1">
      <c r="F170" s="103"/>
    </row>
    <row r="171" spans="2:14" ht="12.65" customHeight="1">
      <c r="B171" s="82" t="s">
        <v>623</v>
      </c>
      <c r="C171" s="167" t="s">
        <v>594</v>
      </c>
      <c r="D171" s="91" t="s">
        <v>595</v>
      </c>
      <c r="E171" s="91" t="s">
        <v>596</v>
      </c>
      <c r="F171" s="91" t="s">
        <v>597</v>
      </c>
      <c r="G171" s="91" t="s">
        <v>598</v>
      </c>
      <c r="K171" s="7"/>
    </row>
    <row r="172" spans="2:14">
      <c r="B172" s="215" t="s">
        <v>682</v>
      </c>
      <c r="C172" s="766">
        <v>11.55</v>
      </c>
      <c r="D172" s="226">
        <v>11.85</v>
      </c>
      <c r="E172" s="322" t="s">
        <v>205</v>
      </c>
      <c r="F172" s="322" t="s">
        <v>205</v>
      </c>
      <c r="G172" s="781" t="s">
        <v>205</v>
      </c>
      <c r="K172" s="7"/>
    </row>
    <row r="173" spans="2:14">
      <c r="B173" s="215" t="s">
        <v>624</v>
      </c>
      <c r="C173" s="766">
        <v>9.4</v>
      </c>
      <c r="D173" s="226">
        <v>12.08</v>
      </c>
      <c r="E173" s="322" t="s">
        <v>205</v>
      </c>
      <c r="F173" s="322" t="s">
        <v>205</v>
      </c>
      <c r="G173" s="781" t="s">
        <v>205</v>
      </c>
      <c r="K173" s="7"/>
      <c r="L173" s="7"/>
      <c r="M173" s="7"/>
      <c r="N173" s="7"/>
    </row>
    <row r="174" spans="2:14">
      <c r="B174" s="215" t="s">
        <v>625</v>
      </c>
      <c r="C174" s="766">
        <v>7.4</v>
      </c>
      <c r="D174" s="226">
        <v>9.7100000000000009</v>
      </c>
      <c r="E174" s="322" t="s">
        <v>205</v>
      </c>
      <c r="F174" s="322" t="s">
        <v>205</v>
      </c>
      <c r="G174" s="781" t="s">
        <v>205</v>
      </c>
      <c r="K174" s="7"/>
    </row>
    <row r="175" spans="2:14">
      <c r="B175" s="215" t="s">
        <v>626</v>
      </c>
      <c r="C175" s="766">
        <v>8.9600000000000009</v>
      </c>
      <c r="D175" s="226">
        <v>18.010000000000002</v>
      </c>
      <c r="E175" s="322" t="s">
        <v>205</v>
      </c>
      <c r="F175" s="322" t="s">
        <v>205</v>
      </c>
      <c r="G175" s="781" t="s">
        <v>205</v>
      </c>
      <c r="K175" s="7"/>
    </row>
    <row r="176" spans="2:14">
      <c r="B176" s="215" t="s">
        <v>627</v>
      </c>
      <c r="C176" s="766">
        <v>8.3699999999999992</v>
      </c>
      <c r="D176" s="226">
        <v>13.64</v>
      </c>
      <c r="E176" s="322" t="s">
        <v>205</v>
      </c>
      <c r="F176" s="322" t="s">
        <v>205</v>
      </c>
      <c r="G176" s="781" t="s">
        <v>205</v>
      </c>
    </row>
    <row r="177" spans="2:7">
      <c r="B177" s="215" t="s">
        <v>628</v>
      </c>
      <c r="C177" s="769">
        <v>1</v>
      </c>
      <c r="D177" s="226">
        <v>2</v>
      </c>
      <c r="E177" s="322" t="s">
        <v>205</v>
      </c>
      <c r="F177" s="322" t="s">
        <v>205</v>
      </c>
      <c r="G177" s="781" t="s">
        <v>205</v>
      </c>
    </row>
    <row r="178" spans="2:7" ht="13" thickBot="1">
      <c r="B178" s="319" t="s">
        <v>629</v>
      </c>
      <c r="C178" s="770">
        <v>1899</v>
      </c>
      <c r="D178" s="212">
        <v>3438</v>
      </c>
      <c r="E178" s="325" t="s">
        <v>205</v>
      </c>
      <c r="F178" s="325" t="s">
        <v>205</v>
      </c>
      <c r="G178" s="783" t="s">
        <v>205</v>
      </c>
    </row>
    <row r="179" spans="2:7" ht="14.5" customHeight="1">
      <c r="B179" s="1250" t="s">
        <v>691</v>
      </c>
      <c r="C179" s="1250"/>
      <c r="D179" s="1250"/>
      <c r="E179" s="1250"/>
      <c r="F179" s="1250"/>
      <c r="G179" s="1250"/>
    </row>
    <row r="181" spans="2:7">
      <c r="B181" s="82" t="s">
        <v>692</v>
      </c>
      <c r="C181" s="167" t="s">
        <v>594</v>
      </c>
      <c r="D181" s="91" t="s">
        <v>595</v>
      </c>
      <c r="E181" s="91" t="s">
        <v>596</v>
      </c>
      <c r="F181" s="91" t="s">
        <v>597</v>
      </c>
      <c r="G181" s="91" t="s">
        <v>598</v>
      </c>
    </row>
    <row r="182" spans="2:7" ht="25">
      <c r="B182" s="215" t="s">
        <v>599</v>
      </c>
      <c r="C182" s="366">
        <v>103</v>
      </c>
      <c r="D182" s="322">
        <v>13</v>
      </c>
      <c r="E182" s="322" t="s">
        <v>205</v>
      </c>
      <c r="F182" s="322" t="s">
        <v>205</v>
      </c>
      <c r="G182" s="781" t="s">
        <v>205</v>
      </c>
    </row>
    <row r="183" spans="2:7">
      <c r="B183" s="654" t="s">
        <v>297</v>
      </c>
      <c r="C183" s="366">
        <v>10</v>
      </c>
      <c r="D183" s="329" t="s">
        <v>205</v>
      </c>
      <c r="E183" s="329" t="s">
        <v>205</v>
      </c>
      <c r="F183" s="329" t="s">
        <v>205</v>
      </c>
      <c r="G183" s="780" t="s">
        <v>205</v>
      </c>
    </row>
    <row r="184" spans="2:7">
      <c r="B184" s="654" t="s">
        <v>299</v>
      </c>
      <c r="C184" s="366">
        <v>20</v>
      </c>
      <c r="D184" s="329" t="s">
        <v>205</v>
      </c>
      <c r="E184" s="329" t="s">
        <v>205</v>
      </c>
      <c r="F184" s="329" t="s">
        <v>205</v>
      </c>
      <c r="G184" s="780" t="s">
        <v>205</v>
      </c>
    </row>
    <row r="185" spans="2:7">
      <c r="B185" s="654" t="s">
        <v>601</v>
      </c>
      <c r="C185" s="366">
        <v>63</v>
      </c>
      <c r="D185" s="329" t="s">
        <v>205</v>
      </c>
      <c r="E185" s="329" t="s">
        <v>205</v>
      </c>
      <c r="F185" s="329" t="s">
        <v>205</v>
      </c>
      <c r="G185" s="780" t="s">
        <v>205</v>
      </c>
    </row>
    <row r="186" spans="2:7">
      <c r="B186" s="654" t="s">
        <v>602</v>
      </c>
      <c r="C186" s="366">
        <v>9</v>
      </c>
      <c r="D186" s="329" t="s">
        <v>205</v>
      </c>
      <c r="E186" s="329" t="s">
        <v>205</v>
      </c>
      <c r="F186" s="329" t="s">
        <v>205</v>
      </c>
      <c r="G186" s="780" t="s">
        <v>205</v>
      </c>
    </row>
    <row r="187" spans="2:7" ht="13" thickBot="1">
      <c r="B187" s="778" t="s">
        <v>603</v>
      </c>
      <c r="C187" s="779">
        <v>1</v>
      </c>
      <c r="D187" s="773" t="s">
        <v>205</v>
      </c>
      <c r="E187" s="773" t="s">
        <v>205</v>
      </c>
      <c r="F187" s="773" t="s">
        <v>205</v>
      </c>
      <c r="G187" s="784" t="s">
        <v>205</v>
      </c>
    </row>
    <row r="189" spans="2:7">
      <c r="B189" s="668"/>
    </row>
  </sheetData>
  <sheetProtection algorithmName="SHA-512" hashValue="1SsB8k/0L1Qn+VsFJlfyxKUPhE4HAKc9AJkpZ3+yf4XjtBZoU/gZo/6p4SjnceLyrR/1oYg9RLNllhahau/tfg==" saltValue="19dOvJAof8SS+6m14XT5Zg==" spinCount="100000" sheet="1" objects="1" scenarios="1"/>
  <mergeCells count="22">
    <mergeCell ref="B87:I87"/>
    <mergeCell ref="B88:G88"/>
    <mergeCell ref="B4:M4"/>
    <mergeCell ref="B9:I9"/>
    <mergeCell ref="B12:I12"/>
    <mergeCell ref="B44:G44"/>
    <mergeCell ref="B20:I20"/>
    <mergeCell ref="B7:I7"/>
    <mergeCell ref="B8:I8"/>
    <mergeCell ref="B11:I11"/>
    <mergeCell ref="B42:G42"/>
    <mergeCell ref="B179:G179"/>
    <mergeCell ref="B149:G149"/>
    <mergeCell ref="B164:G164"/>
    <mergeCell ref="C160:G160"/>
    <mergeCell ref="B89:I89"/>
    <mergeCell ref="B90:I90"/>
    <mergeCell ref="B107:G107"/>
    <mergeCell ref="B134:G134"/>
    <mergeCell ref="B115:G115"/>
    <mergeCell ref="B121:G121"/>
    <mergeCell ref="B108:G108"/>
  </mergeCells>
  <phoneticPr fontId="23" type="noConversion"/>
  <pageMargins left="0.25" right="0.25" top="0.75" bottom="0.75" header="0.3" footer="0.3"/>
  <pageSetup paperSize="8" scale="25" orientation="landscape" horizontalDpi="1200" verticalDpi="1200" r:id="rId1"/>
  <headerFooter>
    <oddFooter>&amp;L_x000D_&amp;1#&amp;"Calibri"&amp;10&amp;K000000 Internal</oddFooter>
  </headerFooter>
  <ignoredErrors>
    <ignoredError sqref="C59:G59 C64:E64 C46:G46 C30:G30 C33:G33 C36:G36 C50:G50 C92:E92 C110:F110 C129:G129 C137:G137 C141:G141 C151:G151 C154:G154 C167:G167 C171:G171 C181:G181 C21:G21 C13:G13 C40:G40"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C82C9-FED3-4B3C-A123-48BFD1F25F35}">
  <sheetPr>
    <tabColor theme="9" tint="0.59999389629810485"/>
    <pageSetUpPr fitToPage="1"/>
  </sheetPr>
  <dimension ref="B1:L97"/>
  <sheetViews>
    <sheetView zoomScaleNormal="100" zoomScaleSheetLayoutView="100" workbookViewId="0">
      <selection activeCell="E2" sqref="E2"/>
    </sheetView>
  </sheetViews>
  <sheetFormatPr defaultRowHeight="12.5"/>
  <cols>
    <col min="1" max="1" width="5" customWidth="1"/>
    <col min="2" max="2" width="58.59765625" customWidth="1"/>
    <col min="3" max="3" width="14.8984375" customWidth="1"/>
    <col min="4" max="4" width="15" style="42" customWidth="1"/>
    <col min="5" max="5" width="15.8984375" style="42" customWidth="1"/>
    <col min="6" max="6" width="16.09765625" style="42" customWidth="1"/>
    <col min="7" max="7" width="15.8984375" style="42" customWidth="1"/>
    <col min="8" max="8" width="20.3984375" customWidth="1"/>
    <col min="9" max="9" width="13.8984375" bestFit="1" customWidth="1"/>
    <col min="10" max="10" width="11.09765625" customWidth="1"/>
    <col min="11" max="11" width="22.3984375" customWidth="1"/>
    <col min="12" max="12" width="11.09765625" customWidth="1"/>
  </cols>
  <sheetData>
    <row r="1" spans="2:12" ht="13.4" customHeight="1">
      <c r="G1" s="270" t="s">
        <v>85</v>
      </c>
    </row>
    <row r="2" spans="2:12" ht="63" customHeight="1">
      <c r="E2" s="109"/>
      <c r="G2"/>
      <c r="H2" s="48"/>
    </row>
    <row r="4" spans="2:12" ht="21">
      <c r="B4" s="1209" t="s">
        <v>693</v>
      </c>
      <c r="C4" s="1209"/>
      <c r="D4" s="1209"/>
      <c r="E4" s="1209"/>
      <c r="F4" s="1209"/>
      <c r="G4" s="1209"/>
      <c r="H4" s="164"/>
      <c r="I4" s="164"/>
    </row>
    <row r="5" spans="2:12" ht="21">
      <c r="B5" s="266"/>
      <c r="C5" s="266"/>
      <c r="D5" s="266"/>
      <c r="E5" s="266"/>
      <c r="F5" s="266"/>
      <c r="G5" s="266"/>
      <c r="H5" s="164"/>
      <c r="I5" s="164"/>
    </row>
    <row r="6" spans="2:12" ht="20.149999999999999" customHeight="1">
      <c r="B6" s="363" t="s">
        <v>198</v>
      </c>
      <c r="C6" s="363"/>
      <c r="D6" s="22"/>
      <c r="E6" s="22"/>
      <c r="F6" s="22"/>
      <c r="G6" s="22"/>
      <c r="H6" s="22"/>
      <c r="I6" s="22"/>
    </row>
    <row r="7" spans="2:12" ht="17.149999999999999" customHeight="1">
      <c r="B7" s="346" t="s">
        <v>694</v>
      </c>
      <c r="C7" s="346"/>
      <c r="D7" s="346"/>
      <c r="E7" s="346"/>
      <c r="F7" s="346"/>
      <c r="G7" s="346"/>
      <c r="H7" s="1223"/>
      <c r="I7" s="1223"/>
    </row>
    <row r="8" spans="2:12" ht="12.65" customHeight="1">
      <c r="B8" s="1261" t="s">
        <v>695</v>
      </c>
      <c r="C8" s="1261"/>
      <c r="D8" s="1261"/>
      <c r="E8" s="1261"/>
      <c r="F8" s="109"/>
      <c r="G8" s="109"/>
      <c r="H8" s="103"/>
      <c r="I8" s="1184"/>
      <c r="J8" s="1184"/>
      <c r="K8" s="1184"/>
      <c r="L8" s="1184"/>
    </row>
    <row r="9" spans="2:12" ht="117" customHeight="1">
      <c r="B9" s="1262" t="s">
        <v>696</v>
      </c>
      <c r="C9" s="1262"/>
      <c r="D9" s="1161"/>
      <c r="E9" s="1161"/>
      <c r="F9" s="109"/>
      <c r="G9" s="109"/>
      <c r="H9" s="109"/>
      <c r="I9" s="109"/>
    </row>
    <row r="10" spans="2:12" ht="18.649999999999999" customHeight="1">
      <c r="B10" s="1223" t="s">
        <v>697</v>
      </c>
      <c r="C10" s="1223"/>
      <c r="D10" s="1223"/>
      <c r="E10" s="1223"/>
      <c r="F10" s="1223"/>
      <c r="G10" s="1223"/>
      <c r="H10" s="85"/>
      <c r="I10" s="85"/>
    </row>
    <row r="11" spans="2:12">
      <c r="B11" s="206" t="s">
        <v>698</v>
      </c>
      <c r="C11" s="167" t="s">
        <v>594</v>
      </c>
      <c r="D11" s="167" t="s">
        <v>595</v>
      </c>
      <c r="E11" s="167" t="s">
        <v>596</v>
      </c>
      <c r="F11" s="167" t="s">
        <v>597</v>
      </c>
      <c r="G11" s="167" t="s">
        <v>598</v>
      </c>
    </row>
    <row r="12" spans="2:12">
      <c r="B12" s="885" t="s">
        <v>699</v>
      </c>
      <c r="C12" s="885"/>
      <c r="D12" s="903"/>
      <c r="E12" s="904"/>
      <c r="F12" s="904"/>
      <c r="G12" s="904"/>
    </row>
    <row r="13" spans="2:12" ht="27" customHeight="1">
      <c r="B13" s="424" t="s">
        <v>700</v>
      </c>
      <c r="C13" s="1073">
        <v>15</v>
      </c>
      <c r="D13" s="1071">
        <v>21</v>
      </c>
      <c r="E13" s="341">
        <v>46</v>
      </c>
      <c r="F13" s="341">
        <v>55</v>
      </c>
      <c r="G13" s="786">
        <v>24</v>
      </c>
      <c r="H13" s="897"/>
    </row>
    <row r="14" spans="2:12" ht="26.15" customHeight="1">
      <c r="B14" s="235" t="s">
        <v>701</v>
      </c>
      <c r="C14" s="1072">
        <v>21150410</v>
      </c>
      <c r="D14" s="515">
        <v>27602633</v>
      </c>
      <c r="E14" s="515">
        <v>33045045.5</v>
      </c>
      <c r="F14" s="516">
        <v>27192673.960000001</v>
      </c>
      <c r="G14" s="787">
        <v>19780315</v>
      </c>
      <c r="H14" s="897"/>
    </row>
    <row r="15" spans="2:12" ht="26.15" customHeight="1">
      <c r="B15" s="235" t="s">
        <v>702</v>
      </c>
      <c r="C15" s="621">
        <v>5876</v>
      </c>
      <c r="D15" s="341">
        <f>134+2951+3583</f>
        <v>6668</v>
      </c>
      <c r="E15" s="341">
        <v>5051</v>
      </c>
      <c r="F15" s="341" t="s">
        <v>205</v>
      </c>
      <c r="G15" s="786" t="s">
        <v>205</v>
      </c>
      <c r="H15" s="897"/>
    </row>
    <row r="16" spans="2:12" ht="15.65" customHeight="1">
      <c r="B16" s="235" t="s">
        <v>703</v>
      </c>
      <c r="C16" s="622">
        <v>697</v>
      </c>
      <c r="D16" s="341">
        <v>1277</v>
      </c>
      <c r="E16" s="341">
        <v>1056</v>
      </c>
      <c r="F16" s="341" t="s">
        <v>205</v>
      </c>
      <c r="G16" s="786" t="s">
        <v>205</v>
      </c>
    </row>
    <row r="17" spans="2:10" ht="12" customHeight="1">
      <c r="B17" s="235" t="s">
        <v>704</v>
      </c>
      <c r="C17" s="621">
        <v>5927</v>
      </c>
      <c r="D17" s="341">
        <f>7048+6574</f>
        <v>13622</v>
      </c>
      <c r="E17" s="341">
        <v>12808</v>
      </c>
      <c r="F17" s="341" t="s">
        <v>205</v>
      </c>
      <c r="G17" s="786" t="s">
        <v>205</v>
      </c>
      <c r="H17" s="897"/>
    </row>
    <row r="18" spans="2:10" ht="15" customHeight="1">
      <c r="B18" s="235" t="s">
        <v>705</v>
      </c>
      <c r="C18" s="621">
        <v>4856</v>
      </c>
      <c r="D18" s="341">
        <v>4291</v>
      </c>
      <c r="E18" s="342">
        <v>4971</v>
      </c>
      <c r="F18" s="341" t="s">
        <v>205</v>
      </c>
      <c r="G18" s="786" t="s">
        <v>205</v>
      </c>
      <c r="H18" s="897"/>
    </row>
    <row r="19" spans="2:10">
      <c r="B19" s="885" t="s">
        <v>706</v>
      </c>
      <c r="C19" s="905"/>
      <c r="D19" s="906"/>
      <c r="E19" s="907"/>
      <c r="F19" s="907"/>
      <c r="G19" s="907"/>
    </row>
    <row r="20" spans="2:10" ht="27.65" customHeight="1">
      <c r="B20" s="235" t="s">
        <v>707</v>
      </c>
      <c r="C20" s="838">
        <v>430</v>
      </c>
      <c r="D20" s="341">
        <v>416</v>
      </c>
      <c r="E20" s="341">
        <v>404</v>
      </c>
      <c r="F20" s="342">
        <v>389</v>
      </c>
      <c r="G20" s="788">
        <v>402</v>
      </c>
      <c r="H20" s="897"/>
    </row>
    <row r="21" spans="2:10" ht="30" customHeight="1">
      <c r="B21" s="235" t="s">
        <v>708</v>
      </c>
      <c r="C21" s="622">
        <v>13</v>
      </c>
      <c r="D21" s="341">
        <v>14</v>
      </c>
      <c r="E21" s="341">
        <v>17</v>
      </c>
      <c r="F21" s="342">
        <v>15</v>
      </c>
      <c r="G21" s="788">
        <v>41</v>
      </c>
    </row>
    <row r="22" spans="2:10" ht="25">
      <c r="B22" s="235" t="s">
        <v>709</v>
      </c>
      <c r="C22" s="623">
        <v>9750000</v>
      </c>
      <c r="D22" s="515">
        <v>10604850</v>
      </c>
      <c r="E22" s="515">
        <v>12160500</v>
      </c>
      <c r="F22" s="516">
        <v>9959498</v>
      </c>
      <c r="G22" s="787">
        <v>13360000</v>
      </c>
    </row>
    <row r="23" spans="2:10" ht="25">
      <c r="B23" s="235" t="s">
        <v>710</v>
      </c>
      <c r="C23" s="838">
        <v>154</v>
      </c>
      <c r="D23" s="341">
        <v>150</v>
      </c>
      <c r="E23" s="341">
        <v>141</v>
      </c>
      <c r="F23" s="342">
        <v>138</v>
      </c>
      <c r="G23" s="788">
        <v>15</v>
      </c>
      <c r="H23" s="897"/>
      <c r="J23" s="168"/>
    </row>
    <row r="24" spans="2:10" ht="17.5" customHeight="1">
      <c r="B24" s="235" t="s">
        <v>711</v>
      </c>
      <c r="C24" s="622">
        <v>4</v>
      </c>
      <c r="D24" s="341">
        <v>5</v>
      </c>
      <c r="E24" s="341">
        <v>6</v>
      </c>
      <c r="F24" s="342">
        <v>12</v>
      </c>
      <c r="G24" s="788">
        <v>15</v>
      </c>
    </row>
    <row r="25" spans="2:10" ht="30" customHeight="1">
      <c r="B25" s="235" t="s">
        <v>712</v>
      </c>
      <c r="C25" s="623">
        <v>2000000</v>
      </c>
      <c r="D25" s="515">
        <v>2500000</v>
      </c>
      <c r="E25" s="515">
        <v>2920000</v>
      </c>
      <c r="F25" s="516">
        <v>3865889</v>
      </c>
      <c r="G25" s="787">
        <v>9309509</v>
      </c>
    </row>
    <row r="26" spans="2:10">
      <c r="B26" s="235" t="s">
        <v>713</v>
      </c>
      <c r="C26" s="622">
        <v>37</v>
      </c>
      <c r="D26" s="341">
        <v>37</v>
      </c>
      <c r="E26" s="341">
        <v>35</v>
      </c>
      <c r="F26" s="342">
        <v>32</v>
      </c>
      <c r="G26" s="788">
        <v>41</v>
      </c>
    </row>
    <row r="27" spans="2:10">
      <c r="B27" s="235" t="s">
        <v>714</v>
      </c>
      <c r="C27" s="622">
        <v>4</v>
      </c>
      <c r="D27" s="341">
        <v>13</v>
      </c>
      <c r="E27" s="341">
        <v>7</v>
      </c>
      <c r="F27" s="342">
        <v>13</v>
      </c>
      <c r="G27" s="788">
        <v>15</v>
      </c>
    </row>
    <row r="28" spans="2:10" ht="25">
      <c r="B28" s="508" t="s">
        <v>715</v>
      </c>
      <c r="C28" s="622">
        <v>290</v>
      </c>
      <c r="D28" s="341">
        <v>268</v>
      </c>
      <c r="E28" s="341">
        <v>240</v>
      </c>
      <c r="F28" s="342">
        <v>231</v>
      </c>
      <c r="G28" s="788">
        <v>227</v>
      </c>
    </row>
    <row r="29" spans="2:10">
      <c r="B29" s="235" t="s">
        <v>716</v>
      </c>
      <c r="C29" s="622">
        <v>102</v>
      </c>
      <c r="D29" s="341">
        <v>90</v>
      </c>
      <c r="E29" s="341">
        <v>79</v>
      </c>
      <c r="F29" s="342">
        <v>75</v>
      </c>
      <c r="G29" s="788">
        <v>77</v>
      </c>
    </row>
    <row r="30" spans="2:10">
      <c r="B30" s="235" t="s">
        <v>717</v>
      </c>
      <c r="C30" s="622">
        <v>62</v>
      </c>
      <c r="D30" s="341">
        <v>58</v>
      </c>
      <c r="E30" s="341">
        <v>53</v>
      </c>
      <c r="F30" s="342">
        <v>51</v>
      </c>
      <c r="G30" s="788">
        <v>48</v>
      </c>
    </row>
    <row r="31" spans="2:10">
      <c r="B31" s="235" t="s">
        <v>718</v>
      </c>
      <c r="C31" s="622">
        <v>85</v>
      </c>
      <c r="D31" s="341">
        <v>82</v>
      </c>
      <c r="E31" s="341">
        <v>72</v>
      </c>
      <c r="F31" s="342">
        <v>70</v>
      </c>
      <c r="G31" s="788">
        <v>68</v>
      </c>
    </row>
    <row r="32" spans="2:10">
      <c r="B32" s="235" t="s">
        <v>719</v>
      </c>
      <c r="C32" s="622">
        <v>41</v>
      </c>
      <c r="D32" s="341">
        <v>38</v>
      </c>
      <c r="E32" s="341">
        <v>36</v>
      </c>
      <c r="F32" s="342">
        <v>34</v>
      </c>
      <c r="G32" s="788">
        <v>34</v>
      </c>
    </row>
    <row r="33" spans="2:7" ht="25">
      <c r="B33" s="908" t="s">
        <v>720</v>
      </c>
      <c r="C33" s="622">
        <v>140</v>
      </c>
      <c r="D33" s="341">
        <v>148</v>
      </c>
      <c r="E33" s="341">
        <v>156</v>
      </c>
      <c r="F33" s="342">
        <v>151</v>
      </c>
      <c r="G33" s="788">
        <v>142</v>
      </c>
    </row>
    <row r="34" spans="2:7">
      <c r="B34" s="235" t="s">
        <v>716</v>
      </c>
      <c r="C34" s="622">
        <v>65</v>
      </c>
      <c r="D34" s="341">
        <v>68</v>
      </c>
      <c r="E34" s="341">
        <v>67</v>
      </c>
      <c r="F34" s="342">
        <v>62</v>
      </c>
      <c r="G34" s="788">
        <v>54</v>
      </c>
    </row>
    <row r="35" spans="2:7">
      <c r="B35" s="235" t="s">
        <v>717</v>
      </c>
      <c r="C35" s="622">
        <v>14</v>
      </c>
      <c r="D35" s="341">
        <v>18</v>
      </c>
      <c r="E35" s="341">
        <v>20</v>
      </c>
      <c r="F35" s="342">
        <v>21</v>
      </c>
      <c r="G35" s="788">
        <v>19</v>
      </c>
    </row>
    <row r="36" spans="2:7">
      <c r="B36" s="235" t="s">
        <v>718</v>
      </c>
      <c r="C36" s="622">
        <v>49</v>
      </c>
      <c r="D36" s="341">
        <v>49</v>
      </c>
      <c r="E36" s="341">
        <v>56</v>
      </c>
      <c r="F36" s="342">
        <v>55</v>
      </c>
      <c r="G36" s="788">
        <v>57</v>
      </c>
    </row>
    <row r="37" spans="2:7">
      <c r="B37" s="235" t="s">
        <v>719</v>
      </c>
      <c r="C37" s="622">
        <v>12</v>
      </c>
      <c r="D37" s="341">
        <v>13</v>
      </c>
      <c r="E37" s="341">
        <v>13</v>
      </c>
      <c r="F37" s="342">
        <v>13</v>
      </c>
      <c r="G37" s="788">
        <v>12</v>
      </c>
    </row>
    <row r="38" spans="2:7">
      <c r="B38" s="1208" t="s">
        <v>721</v>
      </c>
      <c r="C38" s="1208"/>
      <c r="D38" s="1263"/>
      <c r="E38" s="1263"/>
      <c r="F38" s="1263"/>
      <c r="G38" s="1263"/>
    </row>
    <row r="39" spans="2:7" ht="12" customHeight="1">
      <c r="B39" s="1264" t="s">
        <v>722</v>
      </c>
      <c r="C39" s="1264"/>
      <c r="D39" s="1265"/>
      <c r="E39" s="1265"/>
      <c r="F39" s="1265"/>
      <c r="G39" s="1265"/>
    </row>
    <row r="40" spans="2:7" ht="12" customHeight="1">
      <c r="B40" s="235" t="s">
        <v>721</v>
      </c>
      <c r="C40" s="1076">
        <v>12</v>
      </c>
      <c r="D40" s="341">
        <v>11</v>
      </c>
      <c r="E40" s="341" t="s">
        <v>205</v>
      </c>
      <c r="F40" s="341" t="s">
        <v>205</v>
      </c>
      <c r="G40" s="786" t="s">
        <v>205</v>
      </c>
    </row>
    <row r="41" spans="2:7" ht="12" customHeight="1">
      <c r="B41" s="235" t="s">
        <v>723</v>
      </c>
      <c r="C41" s="1075">
        <v>0.92</v>
      </c>
      <c r="D41" s="1060">
        <v>0.79</v>
      </c>
      <c r="E41" s="341" t="s">
        <v>205</v>
      </c>
      <c r="F41" s="341" t="s">
        <v>205</v>
      </c>
      <c r="G41" s="786" t="s">
        <v>205</v>
      </c>
    </row>
    <row r="42" spans="2:7" ht="12" customHeight="1">
      <c r="B42" s="1266" t="s">
        <v>724</v>
      </c>
      <c r="C42" s="1266"/>
      <c r="D42" s="1265"/>
      <c r="E42" s="1265"/>
      <c r="F42" s="1265"/>
      <c r="G42" s="1265"/>
    </row>
    <row r="43" spans="2:7" ht="12" customHeight="1">
      <c r="B43" s="235" t="s">
        <v>721</v>
      </c>
      <c r="C43" s="1076">
        <v>302</v>
      </c>
      <c r="D43" s="341">
        <v>290</v>
      </c>
      <c r="E43" s="341" t="s">
        <v>205</v>
      </c>
      <c r="F43" s="341" t="s">
        <v>205</v>
      </c>
      <c r="G43" s="786" t="s">
        <v>205</v>
      </c>
    </row>
    <row r="44" spans="2:7" ht="12" customHeight="1">
      <c r="B44" s="235" t="s">
        <v>723</v>
      </c>
      <c r="C44" s="910">
        <v>0.7</v>
      </c>
      <c r="D44" s="1060">
        <v>0.7</v>
      </c>
      <c r="E44" s="341" t="s">
        <v>205</v>
      </c>
      <c r="F44" s="341" t="s">
        <v>205</v>
      </c>
      <c r="G44" s="786" t="s">
        <v>205</v>
      </c>
    </row>
    <row r="45" spans="2:7" ht="12" customHeight="1">
      <c r="B45" s="1264" t="s">
        <v>725</v>
      </c>
      <c r="C45" s="1264"/>
      <c r="D45" s="1265"/>
      <c r="E45" s="1265"/>
      <c r="F45" s="1265"/>
      <c r="G45" s="1265"/>
    </row>
    <row r="46" spans="2:7" ht="12" customHeight="1">
      <c r="B46" s="235" t="s">
        <v>721</v>
      </c>
      <c r="C46" s="1077">
        <v>9725000</v>
      </c>
      <c r="D46" s="515">
        <f>6781350+2975000</f>
        <v>9756350</v>
      </c>
      <c r="E46" s="341" t="s">
        <v>726</v>
      </c>
      <c r="F46" s="341" t="s">
        <v>205</v>
      </c>
      <c r="G46" s="786" t="s">
        <v>205</v>
      </c>
    </row>
    <row r="47" spans="2:7" ht="12" customHeight="1">
      <c r="B47" s="235" t="s">
        <v>723</v>
      </c>
      <c r="C47" s="910">
        <v>0.99</v>
      </c>
      <c r="D47" s="234">
        <f>D46/10604850</f>
        <v>0.91998943879451378</v>
      </c>
      <c r="E47" s="397">
        <v>0.82</v>
      </c>
      <c r="F47" s="341" t="s">
        <v>205</v>
      </c>
      <c r="G47" s="786" t="s">
        <v>205</v>
      </c>
    </row>
    <row r="48" spans="2:7" ht="11.5" customHeight="1">
      <c r="B48" s="1264" t="s">
        <v>727</v>
      </c>
      <c r="C48" s="1264"/>
      <c r="D48" s="1265"/>
      <c r="E48" s="1265"/>
      <c r="F48" s="1265"/>
      <c r="G48" s="1265"/>
    </row>
    <row r="49" spans="2:9" ht="11.5" customHeight="1">
      <c r="B49" s="235" t="s">
        <v>721</v>
      </c>
      <c r="C49" s="1077">
        <v>183787459</v>
      </c>
      <c r="D49" s="515">
        <v>174062459</v>
      </c>
      <c r="E49" s="341" t="s">
        <v>205</v>
      </c>
      <c r="F49" s="341" t="s">
        <v>205</v>
      </c>
      <c r="G49" s="786" t="s">
        <v>205</v>
      </c>
    </row>
    <row r="50" spans="2:9" ht="11.5" customHeight="1">
      <c r="B50" s="235" t="s">
        <v>723</v>
      </c>
      <c r="C50" s="910">
        <v>0.73</v>
      </c>
      <c r="D50" s="1060">
        <v>0.72</v>
      </c>
      <c r="E50" s="341" t="s">
        <v>205</v>
      </c>
      <c r="F50" s="341" t="s">
        <v>205</v>
      </c>
      <c r="G50" s="786" t="s">
        <v>205</v>
      </c>
    </row>
    <row r="51" spans="2:9">
      <c r="B51" s="1267" t="s">
        <v>728</v>
      </c>
      <c r="C51" s="1267"/>
      <c r="D51" s="1265"/>
      <c r="E51" s="1265"/>
      <c r="F51" s="1265"/>
      <c r="G51" s="1265"/>
    </row>
    <row r="52" spans="2:9">
      <c r="B52" s="235" t="s">
        <v>729</v>
      </c>
      <c r="C52" s="1068">
        <v>6375000</v>
      </c>
      <c r="D52" s="1069">
        <v>6781350</v>
      </c>
      <c r="E52" s="330" t="s">
        <v>730</v>
      </c>
      <c r="F52" s="341" t="s">
        <v>205</v>
      </c>
      <c r="G52" s="786" t="s">
        <v>205</v>
      </c>
    </row>
    <row r="53" spans="2:9">
      <c r="B53" s="235" t="s">
        <v>731</v>
      </c>
      <c r="C53" s="910">
        <v>0.65</v>
      </c>
      <c r="D53" s="1060">
        <v>0.56999999999999995</v>
      </c>
      <c r="E53" s="330">
        <v>0.59</v>
      </c>
      <c r="F53" s="341" t="s">
        <v>205</v>
      </c>
      <c r="G53" s="786" t="s">
        <v>205</v>
      </c>
      <c r="H53" s="897"/>
    </row>
    <row r="54" spans="2:9">
      <c r="B54" s="235" t="s">
        <v>732</v>
      </c>
      <c r="C54" s="1068">
        <v>3375000</v>
      </c>
      <c r="D54" s="1069">
        <v>2975000</v>
      </c>
      <c r="E54" s="341" t="s">
        <v>205</v>
      </c>
      <c r="F54" s="341" t="s">
        <v>205</v>
      </c>
      <c r="G54" s="786" t="s">
        <v>205</v>
      </c>
    </row>
    <row r="55" spans="2:9">
      <c r="B55" s="235" t="s">
        <v>733</v>
      </c>
      <c r="C55" s="1078">
        <v>0.34</v>
      </c>
      <c r="D55" s="224">
        <v>0.21</v>
      </c>
      <c r="E55" s="341" t="s">
        <v>205</v>
      </c>
      <c r="F55" s="341" t="s">
        <v>205</v>
      </c>
      <c r="G55" s="786" t="s">
        <v>205</v>
      </c>
    </row>
    <row r="56" spans="2:9">
      <c r="B56" s="235" t="s">
        <v>734</v>
      </c>
      <c r="C56" s="1068">
        <v>0</v>
      </c>
      <c r="D56" s="1069">
        <v>825000</v>
      </c>
      <c r="E56" s="341" t="s">
        <v>205</v>
      </c>
      <c r="F56" s="341" t="s">
        <v>205</v>
      </c>
      <c r="G56" s="786" t="s">
        <v>205</v>
      </c>
    </row>
    <row r="57" spans="2:9">
      <c r="B57" s="235" t="s">
        <v>735</v>
      </c>
      <c r="C57" s="910">
        <v>0</v>
      </c>
      <c r="D57" s="1060">
        <v>0.15</v>
      </c>
      <c r="E57" s="341" t="s">
        <v>205</v>
      </c>
      <c r="F57" s="341" t="s">
        <v>205</v>
      </c>
      <c r="G57" s="786" t="s">
        <v>205</v>
      </c>
      <c r="H57" s="793"/>
      <c r="I57" s="430"/>
    </row>
    <row r="58" spans="2:9">
      <c r="B58" s="235" t="s">
        <v>736</v>
      </c>
      <c r="C58" s="1068">
        <v>25000</v>
      </c>
      <c r="D58" s="1069">
        <v>23500</v>
      </c>
      <c r="E58" s="341" t="s">
        <v>205</v>
      </c>
      <c r="F58" s="341" t="s">
        <v>205</v>
      </c>
      <c r="G58" s="786" t="s">
        <v>205</v>
      </c>
      <c r="I58" s="429"/>
    </row>
    <row r="59" spans="2:9">
      <c r="B59" s="235" t="s">
        <v>737</v>
      </c>
      <c r="C59" s="910">
        <v>0.01</v>
      </c>
      <c r="D59" s="1060">
        <v>7.0000000000000007E-2</v>
      </c>
      <c r="E59" s="341" t="s">
        <v>205</v>
      </c>
      <c r="F59" s="341" t="s">
        <v>205</v>
      </c>
      <c r="G59" s="786" t="s">
        <v>205</v>
      </c>
    </row>
    <row r="60" spans="2:9">
      <c r="B60" s="235"/>
      <c r="C60" s="1006"/>
      <c r="D60" s="509"/>
      <c r="E60" s="341"/>
      <c r="F60" s="342"/>
      <c r="G60" s="788"/>
    </row>
    <row r="61" spans="2:9">
      <c r="B61" s="235" t="s">
        <v>738</v>
      </c>
      <c r="C61" s="1068">
        <v>11772000</v>
      </c>
      <c r="D61" s="1069">
        <v>4070207</v>
      </c>
      <c r="E61" s="515">
        <v>9837400</v>
      </c>
      <c r="F61" s="516">
        <v>11136780</v>
      </c>
      <c r="G61" s="787">
        <v>13257966</v>
      </c>
    </row>
    <row r="62" spans="2:9">
      <c r="B62" s="235" t="s">
        <v>739</v>
      </c>
      <c r="C62" s="1068">
        <v>2000000</v>
      </c>
      <c r="D62" s="1069">
        <v>9190000</v>
      </c>
      <c r="E62" s="515">
        <v>3080000</v>
      </c>
      <c r="F62" s="516">
        <v>5372200</v>
      </c>
      <c r="G62" s="787">
        <v>4309509</v>
      </c>
    </row>
    <row r="63" spans="2:9">
      <c r="B63" s="235" t="s">
        <v>740</v>
      </c>
      <c r="C63" s="1068">
        <v>13772000</v>
      </c>
      <c r="D63" s="1069">
        <v>13260207</v>
      </c>
      <c r="E63" s="515">
        <v>12917400</v>
      </c>
      <c r="F63" s="516">
        <v>16508980</v>
      </c>
      <c r="G63" s="789">
        <v>22567475</v>
      </c>
      <c r="H63" s="897"/>
    </row>
    <row r="64" spans="2:9">
      <c r="B64" s="235" t="s">
        <v>741</v>
      </c>
      <c r="C64" s="1068">
        <v>331007992</v>
      </c>
      <c r="D64" s="1069">
        <v>319352992</v>
      </c>
      <c r="E64" s="515">
        <v>307226709</v>
      </c>
      <c r="F64" s="515">
        <v>294309309</v>
      </c>
      <c r="G64" s="790">
        <v>255936619</v>
      </c>
    </row>
    <row r="65" spans="2:8">
      <c r="B65" s="215"/>
      <c r="C65" s="1070"/>
      <c r="D65" s="337"/>
      <c r="E65" s="518"/>
      <c r="F65" s="519"/>
      <c r="G65" s="519"/>
    </row>
    <row r="66" spans="2:8" ht="13" thickBot="1">
      <c r="B66" s="383" t="s">
        <v>742</v>
      </c>
      <c r="C66" s="620">
        <v>34922410</v>
      </c>
      <c r="D66" s="517">
        <v>40862840</v>
      </c>
      <c r="E66" s="517">
        <v>45962445.5</v>
      </c>
      <c r="F66" s="520">
        <v>43701653.960000001</v>
      </c>
      <c r="G66" s="791">
        <v>42347790</v>
      </c>
    </row>
    <row r="67" spans="2:8">
      <c r="B67" s="108"/>
      <c r="C67" s="108"/>
      <c r="D67"/>
      <c r="E67" s="218"/>
      <c r="F67" s="218"/>
      <c r="G67" s="218"/>
    </row>
    <row r="68" spans="2:8">
      <c r="B68" s="82" t="s">
        <v>743</v>
      </c>
      <c r="C68" s="167" t="s">
        <v>594</v>
      </c>
      <c r="D68" s="167" t="s">
        <v>595</v>
      </c>
      <c r="E68" s="171">
        <v>2023</v>
      </c>
      <c r="F68" s="171">
        <v>2022</v>
      </c>
      <c r="G68" s="171">
        <v>2021</v>
      </c>
    </row>
    <row r="69" spans="2:8">
      <c r="B69" s="215" t="s">
        <v>744</v>
      </c>
      <c r="C69" s="622">
        <v>460</v>
      </c>
      <c r="D69" s="333">
        <v>460</v>
      </c>
      <c r="E69" s="323">
        <v>459</v>
      </c>
      <c r="F69" s="333">
        <v>456</v>
      </c>
      <c r="G69" s="61">
        <v>372</v>
      </c>
      <c r="H69" s="897"/>
    </row>
    <row r="70" spans="2:8">
      <c r="B70" s="215" t="s">
        <v>745</v>
      </c>
      <c r="C70" s="622">
        <v>345</v>
      </c>
      <c r="D70" s="333">
        <v>320</v>
      </c>
      <c r="E70" s="323">
        <v>255</v>
      </c>
      <c r="F70" s="333">
        <v>175</v>
      </c>
      <c r="G70" s="61">
        <v>118</v>
      </c>
      <c r="H70" s="897"/>
    </row>
    <row r="71" spans="2:8">
      <c r="B71" s="215" t="s">
        <v>746</v>
      </c>
      <c r="C71" s="622">
        <v>135</v>
      </c>
      <c r="D71" s="333">
        <v>100</v>
      </c>
      <c r="E71" s="323">
        <v>62</v>
      </c>
      <c r="F71" s="333">
        <v>44</v>
      </c>
      <c r="G71" s="61">
        <v>28</v>
      </c>
    </row>
    <row r="72" spans="2:8" ht="13" thickBot="1">
      <c r="B72" s="1055" t="s">
        <v>747</v>
      </c>
      <c r="C72" s="1056">
        <v>195</v>
      </c>
      <c r="D72" s="1057">
        <v>205</v>
      </c>
      <c r="E72" s="1058">
        <v>133</v>
      </c>
      <c r="F72" s="1058">
        <v>124</v>
      </c>
      <c r="G72" s="1059">
        <v>81</v>
      </c>
    </row>
    <row r="73" spans="2:8">
      <c r="D73"/>
      <c r="E73"/>
      <c r="F73"/>
      <c r="G73"/>
    </row>
    <row r="74" spans="2:8">
      <c r="B74" s="82" t="s">
        <v>748</v>
      </c>
      <c r="C74" s="167" t="s">
        <v>594</v>
      </c>
      <c r="D74" s="167" t="s">
        <v>595</v>
      </c>
      <c r="E74" s="171">
        <v>2023</v>
      </c>
      <c r="F74" s="171">
        <v>2022</v>
      </c>
      <c r="G74" s="171">
        <v>2021</v>
      </c>
    </row>
    <row r="75" spans="2:8" ht="12.65" customHeight="1">
      <c r="B75" s="885" t="s">
        <v>749</v>
      </c>
      <c r="C75" s="885"/>
      <c r="D75" s="885"/>
      <c r="E75" s="885"/>
      <c r="F75" s="885"/>
      <c r="G75" s="885"/>
    </row>
    <row r="76" spans="2:8" ht="12.65" customHeight="1">
      <c r="B76" s="215" t="s">
        <v>750</v>
      </c>
      <c r="C76" s="366">
        <v>858</v>
      </c>
      <c r="D76" s="333">
        <v>795</v>
      </c>
      <c r="E76" s="323">
        <v>551</v>
      </c>
      <c r="F76" s="61" t="s">
        <v>205</v>
      </c>
      <c r="G76" s="61" t="s">
        <v>205</v>
      </c>
    </row>
    <row r="77" spans="2:8" ht="12.65" customHeight="1">
      <c r="B77" s="215" t="s">
        <v>1439</v>
      </c>
      <c r="C77" s="622">
        <v>212</v>
      </c>
      <c r="D77" s="333">
        <v>795</v>
      </c>
      <c r="E77" s="323" t="s">
        <v>205</v>
      </c>
      <c r="F77" s="61" t="s">
        <v>205</v>
      </c>
      <c r="G77" s="61" t="s">
        <v>205</v>
      </c>
    </row>
    <row r="78" spans="2:8" ht="12.65" customHeight="1">
      <c r="B78" s="215" t="s">
        <v>751</v>
      </c>
      <c r="C78" s="621">
        <v>26119</v>
      </c>
      <c r="D78" s="329">
        <v>16000</v>
      </c>
      <c r="E78" s="343" t="s">
        <v>752</v>
      </c>
      <c r="F78" s="61" t="s">
        <v>205</v>
      </c>
      <c r="G78" s="61" t="s">
        <v>205</v>
      </c>
    </row>
    <row r="79" spans="2:8" ht="12.65" customHeight="1">
      <c r="B79" s="885" t="s">
        <v>753</v>
      </c>
      <c r="C79" s="885"/>
      <c r="D79" s="885"/>
      <c r="E79" s="885"/>
      <c r="F79" s="885"/>
      <c r="G79" s="885"/>
    </row>
    <row r="80" spans="2:8" ht="12.65" customHeight="1">
      <c r="B80" s="269" t="s">
        <v>754</v>
      </c>
      <c r="C80" s="818">
        <v>619</v>
      </c>
      <c r="D80" s="333">
        <v>593</v>
      </c>
      <c r="E80" s="323">
        <v>580</v>
      </c>
      <c r="F80" s="333">
        <v>524</v>
      </c>
      <c r="G80" s="61" t="s">
        <v>205</v>
      </c>
      <c r="H80" s="897"/>
    </row>
    <row r="81" spans="2:7" ht="12.65" customHeight="1">
      <c r="B81" s="1064" t="s">
        <v>755</v>
      </c>
      <c r="C81" s="910">
        <v>0.54</v>
      </c>
      <c r="D81" s="1060">
        <v>0.54</v>
      </c>
      <c r="E81" s="380">
        <v>0.54</v>
      </c>
      <c r="F81" s="382">
        <v>0.55000000000000004</v>
      </c>
      <c r="G81" s="61" t="s">
        <v>205</v>
      </c>
    </row>
    <row r="82" spans="2:7" ht="12.65" customHeight="1">
      <c r="B82" s="215" t="s">
        <v>756</v>
      </c>
      <c r="C82" s="810">
        <v>245</v>
      </c>
      <c r="D82" s="1061">
        <v>231</v>
      </c>
      <c r="E82" s="323">
        <v>223</v>
      </c>
      <c r="F82" s="333">
        <v>190</v>
      </c>
      <c r="G82" s="61" t="s">
        <v>205</v>
      </c>
    </row>
    <row r="83" spans="2:7" ht="12.65" customHeight="1">
      <c r="B83" s="215" t="s">
        <v>757</v>
      </c>
      <c r="C83" s="910">
        <v>0.5</v>
      </c>
      <c r="D83" s="1060">
        <f>116/231</f>
        <v>0.50216450216450215</v>
      </c>
      <c r="E83" s="381">
        <v>0.51</v>
      </c>
      <c r="F83" s="381">
        <v>0.51</v>
      </c>
      <c r="G83" s="61" t="s">
        <v>205</v>
      </c>
    </row>
    <row r="84" spans="2:7" ht="12.65" customHeight="1">
      <c r="B84" s="215" t="s">
        <v>758</v>
      </c>
      <c r="C84" s="910">
        <v>0.78</v>
      </c>
      <c r="D84" s="1060">
        <v>0.9</v>
      </c>
      <c r="E84" s="323" t="s">
        <v>205</v>
      </c>
      <c r="F84" s="381">
        <v>0.8</v>
      </c>
      <c r="G84" s="61" t="s">
        <v>205</v>
      </c>
    </row>
    <row r="85" spans="2:7" ht="12.65" customHeight="1">
      <c r="B85" s="215" t="s">
        <v>759</v>
      </c>
      <c r="C85" s="810">
        <v>30</v>
      </c>
      <c r="D85" s="1061">
        <v>15</v>
      </c>
      <c r="E85" s="323" t="s">
        <v>205</v>
      </c>
      <c r="F85" s="323" t="s">
        <v>205</v>
      </c>
      <c r="G85" s="61" t="s">
        <v>205</v>
      </c>
    </row>
    <row r="86" spans="2:7" ht="12.65" customHeight="1">
      <c r="B86" s="1065" t="s">
        <v>760</v>
      </c>
      <c r="C86" s="1066">
        <v>209</v>
      </c>
      <c r="D86" s="1061">
        <v>211</v>
      </c>
      <c r="E86" s="323">
        <v>172</v>
      </c>
      <c r="F86" s="323" t="s">
        <v>205</v>
      </c>
      <c r="G86" s="61" t="s">
        <v>205</v>
      </c>
    </row>
    <row r="87" spans="2:7" ht="12.65" customHeight="1" thickBot="1">
      <c r="B87" s="1063" t="s">
        <v>761</v>
      </c>
      <c r="C87" s="1062">
        <v>0.93</v>
      </c>
      <c r="D87" s="1053">
        <v>0.93</v>
      </c>
      <c r="E87" s="1054">
        <v>0.92</v>
      </c>
      <c r="F87" s="1054">
        <v>0.92</v>
      </c>
      <c r="G87" s="321" t="s">
        <v>205</v>
      </c>
    </row>
    <row r="88" spans="2:7">
      <c r="D88"/>
      <c r="E88"/>
      <c r="F88"/>
      <c r="G88"/>
    </row>
    <row r="89" spans="2:7">
      <c r="B89" s="82" t="s">
        <v>762</v>
      </c>
      <c r="C89" s="82"/>
      <c r="D89" s="167" t="s">
        <v>595</v>
      </c>
      <c r="E89" s="174">
        <v>2023</v>
      </c>
      <c r="F89" s="174" t="s">
        <v>597</v>
      </c>
      <c r="G89" s="174" t="s">
        <v>598</v>
      </c>
    </row>
    <row r="90" spans="2:7" ht="23.5" customHeight="1" thickBot="1">
      <c r="B90" s="215" t="s">
        <v>763</v>
      </c>
      <c r="C90" s="1068">
        <v>26695527</v>
      </c>
      <c r="D90" s="1067">
        <v>24287393</v>
      </c>
      <c r="E90" s="629">
        <v>19622935</v>
      </c>
      <c r="F90" s="630">
        <v>15404213</v>
      </c>
      <c r="G90" s="792">
        <v>13970854.33</v>
      </c>
    </row>
    <row r="91" spans="2:7" ht="13" thickBot="1">
      <c r="B91" s="319" t="s">
        <v>764</v>
      </c>
      <c r="C91" s="627">
        <v>5175533</v>
      </c>
      <c r="D91" s="1050">
        <v>5075678</v>
      </c>
      <c r="E91" s="1050">
        <v>826002</v>
      </c>
      <c r="F91" s="1051">
        <v>1816698</v>
      </c>
      <c r="G91" s="1052">
        <v>1129754</v>
      </c>
    </row>
    <row r="92" spans="2:7">
      <c r="B92" s="972" t="s">
        <v>765</v>
      </c>
      <c r="D92"/>
      <c r="E92"/>
      <c r="F92"/>
    </row>
    <row r="93" spans="2:7">
      <c r="D93"/>
      <c r="E93"/>
      <c r="F93"/>
    </row>
    <row r="94" spans="2:7" ht="21">
      <c r="B94" s="363" t="s">
        <v>325</v>
      </c>
      <c r="C94" s="363"/>
      <c r="D94"/>
      <c r="E94"/>
      <c r="F94"/>
    </row>
    <row r="95" spans="2:7">
      <c r="B95" s="82" t="s">
        <v>766</v>
      </c>
      <c r="C95" s="82"/>
      <c r="D95" s="167" t="s">
        <v>595</v>
      </c>
      <c r="E95" s="174">
        <v>2023</v>
      </c>
      <c r="F95" s="174" t="s">
        <v>597</v>
      </c>
      <c r="G95" s="174" t="s">
        <v>598</v>
      </c>
    </row>
    <row r="96" spans="2:7">
      <c r="B96" s="319" t="s">
        <v>767</v>
      </c>
      <c r="C96" s="628" t="s">
        <v>768</v>
      </c>
      <c r="D96" s="517">
        <f>251767.39*23.07</f>
        <v>5808273.6873000003</v>
      </c>
      <c r="E96" s="321" t="s">
        <v>205</v>
      </c>
      <c r="F96" s="321" t="s">
        <v>205</v>
      </c>
      <c r="G96" s="321" t="s">
        <v>205</v>
      </c>
    </row>
    <row r="97" spans="2:7" ht="13.5" customHeight="1" thickTop="1">
      <c r="B97" s="1260" t="s">
        <v>1460</v>
      </c>
      <c r="C97" s="1260"/>
      <c r="D97" s="1260"/>
      <c r="E97" s="1260"/>
      <c r="F97" s="1260"/>
      <c r="G97" s="1260"/>
    </row>
  </sheetData>
  <sheetProtection algorithmName="SHA-512" hashValue="bgwUm9SEeA/mCOjoykrhbhutMQlTo04n5vyuTuQqPM6BWrrfJ5inXFt6V+S35lUGth6k3TeDthtQrqnH+3eviA==" saltValue="CElQJeMnKmD8MPyTzhtIBQ==" spinCount="100000" sheet="1" objects="1" scenarios="1"/>
  <mergeCells count="13">
    <mergeCell ref="B97:G97"/>
    <mergeCell ref="B10:G10"/>
    <mergeCell ref="H7:I7"/>
    <mergeCell ref="B4:G4"/>
    <mergeCell ref="I8:L8"/>
    <mergeCell ref="B8:E8"/>
    <mergeCell ref="B9:E9"/>
    <mergeCell ref="B38:G38"/>
    <mergeCell ref="B39:G39"/>
    <mergeCell ref="B42:G42"/>
    <mergeCell ref="B45:G45"/>
    <mergeCell ref="B48:G48"/>
    <mergeCell ref="B51:G51"/>
  </mergeCells>
  <pageMargins left="0.25" right="0.25" top="0.75" bottom="0.75" header="0.3" footer="0.3"/>
  <pageSetup paperSize="8" scale="46" orientation="landscape" horizontalDpi="1200" verticalDpi="1200" r:id="rId1"/>
  <headerFooter>
    <oddFooter>&amp;L_x000D_&amp;1#&amp;"Calibri"&amp;10&amp;K000000 Internal</oddFooter>
  </headerFooter>
  <ignoredErrors>
    <ignoredError sqref="F95:G95 D95 D89 C74:D74 F89:G89 C11:G11 C68:D68 C96"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3631F-FB6D-4C0A-8821-723011BAC962}">
  <sheetPr>
    <tabColor theme="9" tint="0.59999389629810485"/>
    <pageSetUpPr fitToPage="1"/>
  </sheetPr>
  <dimension ref="B1:K16"/>
  <sheetViews>
    <sheetView zoomScaleNormal="100" zoomScaleSheetLayoutView="100" workbookViewId="0">
      <selection activeCell="D4" sqref="D4:J4"/>
    </sheetView>
  </sheetViews>
  <sheetFormatPr defaultRowHeight="12.5"/>
  <cols>
    <col min="1" max="1" width="5" customWidth="1"/>
    <col min="2" max="2" width="73.09765625" customWidth="1"/>
    <col min="3" max="7" width="14.3984375" customWidth="1"/>
    <col min="8" max="8" width="11.296875" customWidth="1"/>
    <col min="9" max="9" width="20" customWidth="1"/>
    <col min="10" max="10" width="12.09765625" customWidth="1"/>
    <col min="11" max="13" width="11.09765625" customWidth="1"/>
  </cols>
  <sheetData>
    <row r="1" spans="2:11" ht="13.4" customHeight="1">
      <c r="G1" s="270" t="s">
        <v>85</v>
      </c>
    </row>
    <row r="2" spans="2:11" ht="63" customHeight="1">
      <c r="H2" s="48"/>
    </row>
    <row r="3" spans="2:11" ht="20.149999999999999" customHeight="1">
      <c r="B3" s="85" t="s">
        <v>18</v>
      </c>
      <c r="C3" s="363"/>
      <c r="G3" s="176"/>
      <c r="H3" s="48"/>
    </row>
    <row r="4" spans="2:11" ht="21">
      <c r="B4" s="363" t="s">
        <v>198</v>
      </c>
      <c r="C4" s="85"/>
      <c r="D4" s="1138"/>
      <c r="E4" s="1138"/>
      <c r="F4" s="1138"/>
      <c r="G4" s="1138"/>
      <c r="H4" s="1138"/>
      <c r="I4" s="1138"/>
      <c r="J4" s="1138"/>
    </row>
    <row r="5" spans="2:11" ht="12.65" customHeight="1">
      <c r="B5" s="82" t="s">
        <v>18</v>
      </c>
      <c r="C5" s="167" t="s">
        <v>594</v>
      </c>
      <c r="D5" s="167" t="s">
        <v>595</v>
      </c>
      <c r="E5" s="171">
        <v>2023</v>
      </c>
      <c r="F5" s="171">
        <v>2022</v>
      </c>
      <c r="G5" s="171">
        <v>2021</v>
      </c>
      <c r="H5" s="22"/>
      <c r="I5" s="22"/>
      <c r="J5" s="22"/>
      <c r="K5" s="190"/>
    </row>
    <row r="6" spans="2:11" ht="24" customHeight="1">
      <c r="B6" s="215" t="s">
        <v>769</v>
      </c>
      <c r="C6" s="934">
        <v>2008</v>
      </c>
      <c r="D6" s="562">
        <v>1983</v>
      </c>
      <c r="E6" s="322">
        <v>1646</v>
      </c>
      <c r="F6" s="322">
        <v>2094</v>
      </c>
      <c r="G6" s="781">
        <v>1956</v>
      </c>
      <c r="H6" s="897"/>
      <c r="I6" s="22"/>
      <c r="J6" s="22"/>
      <c r="K6" s="1201"/>
    </row>
    <row r="7" spans="2:11" ht="27" customHeight="1">
      <c r="B7" s="244" t="s">
        <v>770</v>
      </c>
      <c r="C7" s="796">
        <v>1987177</v>
      </c>
      <c r="D7" s="521">
        <v>2064440.47</v>
      </c>
      <c r="E7" s="522">
        <v>1575820.3151499983</v>
      </c>
      <c r="F7" s="522">
        <v>1534399.34</v>
      </c>
      <c r="G7" s="794">
        <v>4565838.05</v>
      </c>
      <c r="H7" s="897"/>
      <c r="I7" s="22"/>
      <c r="J7" s="22"/>
      <c r="K7" s="1201"/>
    </row>
    <row r="8" spans="2:11" ht="12.65" customHeight="1">
      <c r="B8" s="244" t="s">
        <v>771</v>
      </c>
      <c r="C8" s="969">
        <v>12053</v>
      </c>
      <c r="D8" s="211">
        <v>13460</v>
      </c>
      <c r="E8" s="322">
        <v>7439</v>
      </c>
      <c r="F8" s="329">
        <v>6810.5</v>
      </c>
      <c r="G8" s="781">
        <v>19787</v>
      </c>
      <c r="H8" s="897"/>
      <c r="I8" s="22"/>
      <c r="J8" s="22"/>
      <c r="K8" s="1201"/>
    </row>
    <row r="9" spans="2:11" ht="17.149999999999999" customHeight="1" thickBot="1">
      <c r="B9" s="347" t="s">
        <v>772</v>
      </c>
      <c r="C9" s="797">
        <v>0.2</v>
      </c>
      <c r="D9" s="555">
        <v>0.19900000000000001</v>
      </c>
      <c r="E9" s="348">
        <v>0.17</v>
      </c>
      <c r="F9" s="331">
        <v>0.2</v>
      </c>
      <c r="G9" s="795">
        <v>0.2</v>
      </c>
      <c r="H9" s="897"/>
      <c r="J9" s="22"/>
    </row>
    <row r="11" spans="2:11" ht="20.149999999999999" customHeight="1">
      <c r="B11" s="363" t="s">
        <v>325</v>
      </c>
      <c r="C11" s="363"/>
    </row>
    <row r="12" spans="2:11">
      <c r="B12" s="82" t="s">
        <v>18</v>
      </c>
      <c r="C12" s="167" t="s">
        <v>594</v>
      </c>
      <c r="D12" s="167" t="s">
        <v>595</v>
      </c>
      <c r="E12" s="171">
        <v>2023</v>
      </c>
      <c r="F12" s="171">
        <v>2022</v>
      </c>
      <c r="G12" s="171">
        <v>2021</v>
      </c>
    </row>
    <row r="13" spans="2:11" ht="23.5" customHeight="1">
      <c r="B13" s="215" t="s">
        <v>769</v>
      </c>
      <c r="C13" s="416">
        <v>245</v>
      </c>
      <c r="D13" s="539">
        <v>247</v>
      </c>
      <c r="E13" s="322" t="s">
        <v>205</v>
      </c>
      <c r="F13" s="322" t="s">
        <v>205</v>
      </c>
      <c r="G13" s="781" t="s">
        <v>205</v>
      </c>
    </row>
    <row r="14" spans="2:11" ht="25">
      <c r="B14" s="215" t="s">
        <v>773</v>
      </c>
      <c r="C14" s="798">
        <v>892592.64000000001</v>
      </c>
      <c r="D14" s="521">
        <v>815363.01</v>
      </c>
      <c r="E14" s="322" t="s">
        <v>205</v>
      </c>
      <c r="F14" s="322" t="s">
        <v>205</v>
      </c>
      <c r="G14" s="781" t="s">
        <v>205</v>
      </c>
    </row>
    <row r="15" spans="2:11">
      <c r="B15" s="215" t="s">
        <v>771</v>
      </c>
      <c r="C15" s="411">
        <v>1728</v>
      </c>
      <c r="D15" s="632">
        <v>1605.5</v>
      </c>
      <c r="E15" s="322" t="s">
        <v>205</v>
      </c>
      <c r="F15" s="322" t="s">
        <v>205</v>
      </c>
      <c r="G15" s="781" t="s">
        <v>205</v>
      </c>
    </row>
    <row r="16" spans="2:11" ht="13" thickBot="1">
      <c r="B16" s="319" t="s">
        <v>772</v>
      </c>
      <c r="C16" s="799">
        <v>9.4600000000000004E-2</v>
      </c>
      <c r="D16" s="555" t="s">
        <v>205</v>
      </c>
      <c r="E16" s="555" t="s">
        <v>205</v>
      </c>
      <c r="F16" s="555" t="s">
        <v>205</v>
      </c>
      <c r="G16" s="795" t="s">
        <v>205</v>
      </c>
    </row>
  </sheetData>
  <sheetProtection algorithmName="SHA-512" hashValue="iI+D6LvYLrUuj3jnlrLG8sWBGWHGw9skp8oQP9RNWYoso2krJ5owM1kCshLHj0go3eOoo6pVSlqtSwYm8XXIMQ==" saltValue="IQMd5Eu8t7kL5FWlJB+TCw==" spinCount="100000" sheet="1" objects="1" scenarios="1"/>
  <mergeCells count="2">
    <mergeCell ref="D4:J4"/>
    <mergeCell ref="K6:K8"/>
  </mergeCells>
  <pageMargins left="0.25" right="0.25" top="0.75" bottom="0.75" header="0.3" footer="0.3"/>
  <pageSetup paperSize="8" orientation="landscape" horizontalDpi="1200" verticalDpi="1200" r:id="rId1"/>
  <headerFooter>
    <oddFooter>&amp;L_x000D_&amp;1#&amp;"Calibri"&amp;10&amp;K000000 Internal</oddFooter>
  </headerFooter>
  <ignoredErrors>
    <ignoredError sqref="C12:D12 C5:D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DCB26-B9F9-4A38-94B0-35C1B35C93F5}">
  <sheetPr>
    <pageSetUpPr fitToPage="1"/>
  </sheetPr>
  <dimension ref="B1:B49"/>
  <sheetViews>
    <sheetView zoomScaleNormal="100" zoomScaleSheetLayoutView="130" workbookViewId="0">
      <selection activeCell="L5" sqref="L5"/>
    </sheetView>
  </sheetViews>
  <sheetFormatPr defaultRowHeight="12.5"/>
  <cols>
    <col min="1" max="1" width="5" customWidth="1"/>
    <col min="2" max="2" width="70.8984375" customWidth="1"/>
    <col min="3" max="3" width="4.09765625" customWidth="1"/>
  </cols>
  <sheetData>
    <row r="1" spans="2:2" ht="13.4" customHeight="1"/>
    <row r="2" spans="2:2" ht="60" customHeight="1">
      <c r="B2" s="36"/>
    </row>
    <row r="3" spans="2:2" ht="39" customHeight="1">
      <c r="B3" t="s">
        <v>0</v>
      </c>
    </row>
    <row r="4" spans="2:2">
      <c r="B4" s="396" t="s">
        <v>1</v>
      </c>
    </row>
    <row r="5" spans="2:2" ht="47.9" customHeight="1">
      <c r="B5" s="47" t="s">
        <v>2</v>
      </c>
    </row>
    <row r="6" spans="2:2" ht="16" customHeight="1">
      <c r="B6" s="39" t="s">
        <v>3</v>
      </c>
    </row>
    <row r="8" spans="2:2">
      <c r="B8" s="134" t="s">
        <v>4</v>
      </c>
    </row>
    <row r="9" spans="2:2">
      <c r="B9" s="135" t="s">
        <v>5</v>
      </c>
    </row>
    <row r="10" spans="2:2">
      <c r="B10" s="4"/>
    </row>
    <row r="11" spans="2:2">
      <c r="B11" s="134" t="s">
        <v>6</v>
      </c>
    </row>
    <row r="12" spans="2:2">
      <c r="B12" s="135" t="s">
        <v>7</v>
      </c>
    </row>
    <row r="13" spans="2:2">
      <c r="B13" s="135" t="s">
        <v>8</v>
      </c>
    </row>
    <row r="15" spans="2:2">
      <c r="B15" s="134" t="s">
        <v>9</v>
      </c>
    </row>
    <row r="16" spans="2:2">
      <c r="B16" s="135" t="s">
        <v>10</v>
      </c>
    </row>
    <row r="17" spans="2:2">
      <c r="B17" s="135" t="s">
        <v>11</v>
      </c>
    </row>
    <row r="18" spans="2:2">
      <c r="B18" s="135" t="s">
        <v>12</v>
      </c>
    </row>
    <row r="19" spans="2:2">
      <c r="B19" s="135" t="s">
        <v>13</v>
      </c>
    </row>
    <row r="20" spans="2:2">
      <c r="B20" s="135" t="s">
        <v>14</v>
      </c>
    </row>
    <row r="21" spans="2:2">
      <c r="B21" s="135" t="s">
        <v>15</v>
      </c>
    </row>
    <row r="22" spans="2:2">
      <c r="B22" s="135" t="s">
        <v>16</v>
      </c>
    </row>
    <row r="23" spans="2:2">
      <c r="B23" s="135" t="s">
        <v>17</v>
      </c>
    </row>
    <row r="24" spans="2:2">
      <c r="B24" s="135" t="s">
        <v>18</v>
      </c>
    </row>
    <row r="25" spans="2:2">
      <c r="B25" s="135" t="s">
        <v>19</v>
      </c>
    </row>
    <row r="26" spans="2:2">
      <c r="B26" s="135" t="s">
        <v>20</v>
      </c>
    </row>
    <row r="27" spans="2:2">
      <c r="B27" s="135" t="s">
        <v>21</v>
      </c>
    </row>
    <row r="28" spans="2:2">
      <c r="B28" s="135" t="s">
        <v>22</v>
      </c>
    </row>
    <row r="29" spans="2:2">
      <c r="B29" s="29" t="s">
        <v>23</v>
      </c>
    </row>
    <row r="30" spans="2:2">
      <c r="B30" s="134" t="s">
        <v>24</v>
      </c>
    </row>
    <row r="31" spans="2:2">
      <c r="B31" s="135" t="s">
        <v>25</v>
      </c>
    </row>
    <row r="32" spans="2:2">
      <c r="B32" s="135" t="s">
        <v>26</v>
      </c>
    </row>
    <row r="33" spans="2:2">
      <c r="B33" s="135" t="s">
        <v>27</v>
      </c>
    </row>
    <row r="34" spans="2:2">
      <c r="B34" s="135" t="s">
        <v>28</v>
      </c>
    </row>
    <row r="35" spans="2:2">
      <c r="B35" s="135" t="s">
        <v>29</v>
      </c>
    </row>
    <row r="36" spans="2:2">
      <c r="B36" s="135" t="s">
        <v>30</v>
      </c>
    </row>
    <row r="37" spans="2:2">
      <c r="B37" s="5"/>
    </row>
    <row r="38" spans="2:2">
      <c r="B38" s="134" t="s">
        <v>31</v>
      </c>
    </row>
    <row r="39" spans="2:2">
      <c r="B39" s="264" t="s">
        <v>32</v>
      </c>
    </row>
    <row r="40" spans="2:2">
      <c r="B40" s="135" t="s">
        <v>33</v>
      </c>
    </row>
    <row r="41" spans="2:2">
      <c r="B41" s="135" t="s">
        <v>34</v>
      </c>
    </row>
    <row r="42" spans="2:2">
      <c r="B42" s="396" t="s">
        <v>35</v>
      </c>
    </row>
    <row r="43" spans="2:2">
      <c r="B43" s="135" t="s">
        <v>36</v>
      </c>
    </row>
    <row r="44" spans="2:2">
      <c r="B44" s="135" t="s">
        <v>37</v>
      </c>
    </row>
    <row r="46" spans="2:2" hidden="1">
      <c r="B46" s="134" t="s">
        <v>38</v>
      </c>
    </row>
    <row r="47" spans="2:2" hidden="1">
      <c r="B47" s="135" t="s">
        <v>39</v>
      </c>
    </row>
    <row r="48" spans="2:2" hidden="1">
      <c r="B48" s="135" t="s">
        <v>40</v>
      </c>
    </row>
    <row r="49" hidden="1"/>
  </sheetData>
  <sheetProtection algorithmName="SHA-512" hashValue="2uHlWjcJ16a5Y5F16Ls/N9NmkOECWxNhti650skJuuxfqf163YrfLq5yt4Mg/4/e46FnKudy4SBD8vlWvAnYCA==" saltValue="Eo2G3blZEYUVvPFNM5Z1eA==" spinCount="100000" sheet="1" objects="1" scenarios="1"/>
  <hyperlinks>
    <hyperlink ref="B9" location="'Stakeholder economic value stat'!A1" display="Stakeholder Economic Value Statement" xr:uid="{B06FEB72-8647-4EFD-A350-7F0774EB33DE}"/>
    <hyperlink ref="B16" location="'Employee profile'!A1" display="Employee profile" xr:uid="{C7536DEC-74EC-4AFF-A837-2FBA7C8C08E7}"/>
    <hyperlink ref="B20" location="'Employee Wellbeing and Benefits'!A1" display="Employee wellbeing and benefits" xr:uid="{0D09CCDE-B134-4C7F-A038-F6FFD2BDC23E}"/>
    <hyperlink ref="B18" location="'EE plan implementation'!A1" display="EE plan implementation" xr:uid="{AF75F26E-0173-4575-AECF-46A838C1332C}"/>
    <hyperlink ref="B21" location="'Employee relations'!A1" display="Employee relations" xr:uid="{8DAD274B-417F-47E7-8A07-99596D11F1CF}"/>
    <hyperlink ref="B22" location="'Training and development'!A1" display="'Training and development'!A1" xr:uid="{3116722F-DF48-465B-A62C-041DC0C55CAE}"/>
    <hyperlink ref="B23" location="'Corporate social investment'!A1" display="Corporate social investment" xr:uid="{9BF04D14-6683-47E4-8AA5-52CA09C1E7F8}"/>
    <hyperlink ref="B28" location="Associations!A1" display="Associations" xr:uid="{4D72F5A1-1BA8-4303-B083-F108FAD757FE}"/>
    <hyperlink ref="B12" location="'Climate-related performance'!A1" display="Hyperlink" xr:uid="{A9DB1D16-2798-450A-8535-E8607F996315}"/>
    <hyperlink ref="B13" location="'GHG emissions'!A1" display="GHG emissions" xr:uid="{8D9363C3-25FB-4B0F-94EE-091016B0690F}"/>
    <hyperlink ref="B31" location="'Data security &amp; client privacy'!A1" display="Hyperlink" xr:uid="{4AE67162-5C5E-47BD-959F-B43078E7D773}"/>
    <hyperlink ref="B32" location="Compliance!A1" display="Compliance" xr:uid="{62397149-B02C-4CB5-9E60-7EBD0818F805}"/>
    <hyperlink ref="B33" location="Ethics!A1" display="Ethics" xr:uid="{50244458-CA31-4DA7-BF3D-FF9C4C39196E}"/>
    <hyperlink ref="B34" location="OHS!A1" display="OHS" xr:uid="{DBAD6664-3F02-400C-9D05-711D4BBDE5BB}"/>
    <hyperlink ref="B35" location="'Product governance'!A1" display="Product governance" xr:uid="{E6BA6624-CEE8-47C5-99FB-CC70DBB040EC}"/>
    <hyperlink ref="B36" location="'Policies and frameworks'!A1" display="Policies and frameworks" xr:uid="{36F7BC4E-461A-4F70-9E93-2E079F108238}"/>
    <hyperlink ref="B39" location="Health!A1" display="Health" xr:uid="{E99F08CC-67BF-44AC-B545-37E81D273C88}"/>
    <hyperlink ref="B40" location="Vitality!A1" display="Vitality" xr:uid="{312E7798-71AF-4BAB-AFDE-54DAFFF0B6E4}"/>
    <hyperlink ref="B41" location="'Discovery Invest'!A1" display="Discovery Invest" xr:uid="{F65F901A-8BB9-4398-9167-B61455129999}"/>
    <hyperlink ref="B43" location="'Discovery Insure'!A1" display="Discovery Insure" xr:uid="{7612A039-A523-4F5F-A014-F03E2516D4BF}"/>
    <hyperlink ref="B44" location="'Discovery Bank'!A1" display="Discovery Bank" xr:uid="{D813F99A-9A65-4CE5-AE65-CEEB732C6631}"/>
    <hyperlink ref="B47" location="'How we report our KPIs'!A1" display="How we report our KPIs" xr:uid="{4A8A1C48-28D1-4586-8982-DCD7FA3E1D60}"/>
    <hyperlink ref="B48" location="'Formatting guidance'!A1" display="Topic" xr:uid="{301E3D64-3E3A-4209-ABEF-DAD665C650F0}"/>
    <hyperlink ref="B8" location="INDICES!A1" display="INDICES" xr:uid="{7D0AAC8F-E3C1-4210-9DA6-0ABA925F31B8}"/>
    <hyperlink ref="B11" location="ENVIRONMENT!A1" display="ENVIRONMENT" xr:uid="{D39F7F88-C964-40A4-B391-6B48B0D4F0C5}"/>
    <hyperlink ref="B15" location="SOCIAL!A1" display="SOCIAL" xr:uid="{60061CB6-B96D-4FF8-A80A-FDE1AEEFC1BF}"/>
    <hyperlink ref="B30" location="GOVERNANCE!A1" display="GOVERNANCE" xr:uid="{5A9C8811-E6B9-43BC-BAE9-97A0C43034F8}"/>
    <hyperlink ref="B38" location="'BUSINESS UNIT KPIs'!A1" display="BUSINESS UNIT KPIs" xr:uid="{99BEB8D1-EB65-4263-B1C8-B27CAD470C0D}"/>
    <hyperlink ref="B46" location="GUIDANCE!A1" display="GIUDANCE" xr:uid="{BE2C0A6D-14DE-4767-8A1F-BC67EDED8DC7}"/>
    <hyperlink ref="B24" location="Volunteering!A1" display="Volunteering" xr:uid="{646EB2B7-07DD-429D-8651-975F9728BA82}"/>
    <hyperlink ref="B25" location="'Enterprise development'!A1" display="Enterprise development" xr:uid="{C51079F4-4698-4EAA-9F38-67C56C77BBFD}"/>
    <hyperlink ref="B27" location="'Procurement and Supply chain'!A1" display="Procurement and Supply Chain" xr:uid="{AEB0D8AA-CFDF-4676-9B31-3F77866017A4}"/>
    <hyperlink ref="B17" location="Diversity!A1" display="Diversity" xr:uid="{428552CE-9930-4B54-8D22-5B1930A594DB}"/>
    <hyperlink ref="B42" location="'Discovery Life'!A1" display="Discovery Life" xr:uid="{0F434AE2-0206-4B45-9F64-2EA4D8556A46}"/>
    <hyperlink ref="B19" location="'EE and NEAP targets'!A1" display="EE and NEAP targets" xr:uid="{4802BBF6-E353-43EB-B905-8E18B2E8CFCB}"/>
    <hyperlink ref="B4" r:id="rId1" xr:uid="{7C7CD678-FA68-4026-8F89-D058A004F6FF}"/>
    <hyperlink ref="B26" r:id="rId2" xr:uid="{6AFAA9EF-3D79-42FE-879C-748685B88C63}"/>
  </hyperlinks>
  <pageMargins left="0.7" right="0.7" top="0.75" bottom="0.75" header="0.3" footer="0.3"/>
  <pageSetup paperSize="9" orientation="portrait" horizontalDpi="1200" verticalDpi="1200" r:id="rId3"/>
  <headerFooter>
    <oddFooter>&amp;L_x000D_&amp;1#&amp;"Calibri"&amp;10&amp;K000000 Internal</oddFooter>
  </headerFooter>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68168-915A-494D-9C6B-FB1A0339E0F5}">
  <sheetPr>
    <tabColor theme="9" tint="0.59999389629810485"/>
    <pageSetUpPr fitToPage="1"/>
  </sheetPr>
  <dimension ref="B1:I11"/>
  <sheetViews>
    <sheetView zoomScaleNormal="100" zoomScaleSheetLayoutView="100" workbookViewId="0">
      <selection activeCell="J6" sqref="J6"/>
    </sheetView>
  </sheetViews>
  <sheetFormatPr defaultRowHeight="12.5"/>
  <cols>
    <col min="1" max="1" width="5" customWidth="1"/>
    <col min="2" max="2" width="52" customWidth="1"/>
    <col min="3" max="3" width="14.3984375" customWidth="1"/>
    <col min="4" max="4" width="13.8984375" customWidth="1"/>
    <col min="5" max="5" width="12.69921875" customWidth="1"/>
    <col min="6" max="6" width="12.296875" customWidth="1"/>
    <col min="7" max="7" width="13" customWidth="1"/>
    <col min="8" max="8" width="17.09765625" customWidth="1"/>
    <col min="9" max="9" width="15.09765625" bestFit="1" customWidth="1"/>
  </cols>
  <sheetData>
    <row r="1" spans="2:9" ht="13.4" customHeight="1">
      <c r="G1" s="270" t="s">
        <v>85</v>
      </c>
    </row>
    <row r="2" spans="2:9" ht="45" customHeight="1">
      <c r="I2" s="48"/>
    </row>
    <row r="4" spans="2:9" ht="21">
      <c r="B4" s="85" t="s">
        <v>774</v>
      </c>
      <c r="C4" s="85"/>
      <c r="D4" s="1138"/>
      <c r="E4" s="1138"/>
    </row>
    <row r="5" spans="2:9">
      <c r="B5" s="82" t="s">
        <v>774</v>
      </c>
      <c r="C5" s="167" t="s">
        <v>594</v>
      </c>
      <c r="D5" s="167" t="s">
        <v>595</v>
      </c>
      <c r="E5" s="172">
        <v>2023</v>
      </c>
      <c r="F5" s="172">
        <v>2022</v>
      </c>
      <c r="G5" s="172">
        <v>2021</v>
      </c>
    </row>
    <row r="6" spans="2:9" ht="45" customHeight="1">
      <c r="B6" s="215" t="s">
        <v>775</v>
      </c>
      <c r="C6" s="665">
        <v>42</v>
      </c>
      <c r="D6" s="323">
        <v>41</v>
      </c>
      <c r="E6" s="323">
        <v>46</v>
      </c>
      <c r="F6" s="323">
        <v>149</v>
      </c>
      <c r="G6" s="800">
        <v>37</v>
      </c>
      <c r="H6" s="657"/>
    </row>
    <row r="7" spans="2:9" ht="63" customHeight="1">
      <c r="B7" s="215" t="s">
        <v>776</v>
      </c>
      <c r="C7" s="666">
        <v>179411425.69</v>
      </c>
      <c r="D7" s="523">
        <v>145353668.59999999</v>
      </c>
      <c r="E7" s="523">
        <v>96331965.260000005</v>
      </c>
      <c r="F7" s="523">
        <v>74199250.079999998</v>
      </c>
      <c r="G7" s="794">
        <v>76793643</v>
      </c>
      <c r="H7" s="657"/>
    </row>
    <row r="8" spans="2:9" ht="36" customHeight="1" thickBot="1">
      <c r="B8" s="319" t="s">
        <v>777</v>
      </c>
      <c r="C8" s="667">
        <v>12410778</v>
      </c>
      <c r="D8" s="524">
        <v>10983763</v>
      </c>
      <c r="E8" s="524">
        <v>16908508.899999999</v>
      </c>
      <c r="F8" s="524">
        <v>26789385.100000001</v>
      </c>
      <c r="G8" s="801">
        <v>9016576.8000000007</v>
      </c>
      <c r="H8" s="657"/>
    </row>
    <row r="11" spans="2:9">
      <c r="H11" s="104"/>
    </row>
  </sheetData>
  <sheetProtection algorithmName="SHA-512" hashValue="nJify7gcsleEnT3vtDH6lul0fWtQ4vMddv7aivMIbHUwIiu7o+eYIBoZsSFmv0hZj5S25zh1UR8OIj7WY/itSg==" saltValue="GpU6rAOoqeCWy4OX6UF/Hw==" spinCount="100000" sheet="1" objects="1" scenarios="1"/>
  <mergeCells count="1">
    <mergeCell ref="D4:E4"/>
  </mergeCells>
  <pageMargins left="0.25" right="0.25" top="0.75" bottom="0.75" header="0.3" footer="0.3"/>
  <pageSetup paperSize="8" orientation="landscape" horizontalDpi="1200" verticalDpi="1200" r:id="rId1"/>
  <headerFooter>
    <oddFooter>&amp;L_x000D_&amp;1#&amp;"Calibri"&amp;10&amp;K000000 Internal</oddFooter>
  </headerFooter>
  <ignoredErrors>
    <ignoredError sqref="C5:D5"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326F3-95FB-4850-905E-071ED71CACF4}">
  <sheetPr>
    <tabColor theme="9" tint="0.59999389629810485"/>
  </sheetPr>
  <dimension ref="B1:H30"/>
  <sheetViews>
    <sheetView zoomScale="80" zoomScaleNormal="80" workbookViewId="0">
      <selection activeCell="B6" sqref="B6:E6"/>
    </sheetView>
  </sheetViews>
  <sheetFormatPr defaultColWidth="8.8984375" defaultRowHeight="12.5"/>
  <cols>
    <col min="1" max="1" width="4.19921875" style="677" customWidth="1"/>
    <col min="2" max="2" width="19.8984375" style="677" customWidth="1"/>
    <col min="3" max="3" width="29.59765625" style="677" customWidth="1"/>
    <col min="4" max="4" width="61.59765625" style="677" customWidth="1"/>
    <col min="5" max="5" width="74.296875" style="677" customWidth="1"/>
    <col min="6" max="6" width="66.8984375" style="677" customWidth="1"/>
    <col min="7" max="7" width="55.3984375" style="677" customWidth="1"/>
    <col min="8" max="8" width="24" style="677" customWidth="1"/>
    <col min="9" max="16384" width="8.8984375" style="677"/>
  </cols>
  <sheetData>
    <row r="1" spans="2:8" ht="13.5" customHeight="1">
      <c r="H1" s="270" t="s">
        <v>85</v>
      </c>
    </row>
    <row r="2" spans="2:8" ht="35.5" customHeight="1">
      <c r="H2"/>
    </row>
    <row r="4" spans="2:8" ht="20.149999999999999" customHeight="1">
      <c r="B4" s="1209" t="s">
        <v>20</v>
      </c>
      <c r="C4" s="1209"/>
      <c r="D4" s="1209"/>
      <c r="E4" s="85"/>
      <c r="F4" s="85"/>
      <c r="G4" s="85"/>
      <c r="H4" s="110"/>
    </row>
    <row r="5" spans="2:8" ht="20.149999999999999" customHeight="1">
      <c r="B5" s="145"/>
      <c r="C5" s="145"/>
      <c r="D5" s="145"/>
      <c r="E5" s="145"/>
      <c r="F5" s="145"/>
      <c r="G5" s="145"/>
      <c r="H5" s="110"/>
    </row>
    <row r="6" spans="2:8" ht="253.5" customHeight="1">
      <c r="B6" s="1268" t="s">
        <v>778</v>
      </c>
      <c r="C6" s="1268"/>
      <c r="D6" s="1268"/>
      <c r="E6" s="1268"/>
      <c r="F6"/>
      <c r="G6"/>
    </row>
    <row r="8" spans="2:8" s="968" customFormat="1" ht="16.5" customHeight="1">
      <c r="B8" s="967" t="s">
        <v>779</v>
      </c>
      <c r="C8" s="967" t="s">
        <v>780</v>
      </c>
      <c r="D8" s="967" t="s">
        <v>781</v>
      </c>
      <c r="E8" s="967" t="s">
        <v>782</v>
      </c>
      <c r="F8" s="967" t="s">
        <v>783</v>
      </c>
      <c r="G8" s="967" t="s">
        <v>784</v>
      </c>
    </row>
    <row r="9" spans="2:8" ht="86.5" customHeight="1">
      <c r="B9" s="684" t="s">
        <v>785</v>
      </c>
      <c r="C9" s="678" t="s">
        <v>786</v>
      </c>
      <c r="D9" s="678" t="s">
        <v>787</v>
      </c>
      <c r="E9" s="678" t="s">
        <v>788</v>
      </c>
      <c r="F9" s="678" t="s">
        <v>789</v>
      </c>
      <c r="G9" s="681" t="s">
        <v>790</v>
      </c>
    </row>
    <row r="10" spans="2:8" ht="64.5" customHeight="1">
      <c r="B10" s="684" t="s">
        <v>791</v>
      </c>
      <c r="C10" s="678" t="s">
        <v>792</v>
      </c>
      <c r="D10" s="678" t="s">
        <v>793</v>
      </c>
      <c r="E10" s="678" t="s">
        <v>794</v>
      </c>
      <c r="F10" s="678" t="s">
        <v>795</v>
      </c>
      <c r="G10" s="678" t="s">
        <v>796</v>
      </c>
    </row>
    <row r="11" spans="2:8" ht="78.650000000000006" customHeight="1">
      <c r="B11" s="684" t="s">
        <v>797</v>
      </c>
      <c r="C11" s="678" t="s">
        <v>798</v>
      </c>
      <c r="D11" s="678" t="s">
        <v>799</v>
      </c>
      <c r="E11" s="678" t="s">
        <v>800</v>
      </c>
      <c r="F11" s="678" t="s">
        <v>801</v>
      </c>
      <c r="G11" s="682" t="s">
        <v>802</v>
      </c>
    </row>
    <row r="12" spans="2:8" ht="82.5" customHeight="1">
      <c r="B12" s="684" t="s">
        <v>803</v>
      </c>
      <c r="C12" s="678" t="s">
        <v>804</v>
      </c>
      <c r="D12" s="678" t="s">
        <v>805</v>
      </c>
      <c r="E12" s="678" t="s">
        <v>806</v>
      </c>
      <c r="F12" s="678" t="s">
        <v>807</v>
      </c>
      <c r="G12" s="871" t="s">
        <v>808</v>
      </c>
    </row>
    <row r="13" spans="2:8" ht="67.5" customHeight="1">
      <c r="B13" s="684" t="s">
        <v>809</v>
      </c>
      <c r="C13" s="678" t="s">
        <v>810</v>
      </c>
      <c r="D13" s="678" t="s">
        <v>811</v>
      </c>
      <c r="E13" s="678" t="s">
        <v>812</v>
      </c>
      <c r="F13" s="678" t="s">
        <v>813</v>
      </c>
      <c r="G13" s="871" t="s">
        <v>814</v>
      </c>
    </row>
    <row r="14" spans="2:8" ht="47.5" customHeight="1">
      <c r="B14" s="684" t="s">
        <v>815</v>
      </c>
      <c r="C14" s="678" t="s">
        <v>816</v>
      </c>
      <c r="D14" s="678" t="s">
        <v>817</v>
      </c>
      <c r="E14" s="678" t="s">
        <v>818</v>
      </c>
      <c r="F14" s="678" t="s">
        <v>819</v>
      </c>
      <c r="G14" s="871" t="s">
        <v>808</v>
      </c>
    </row>
    <row r="15" spans="2:8" ht="67.5" customHeight="1">
      <c r="B15" s="684" t="s">
        <v>820</v>
      </c>
      <c r="C15" s="678" t="s">
        <v>821</v>
      </c>
      <c r="D15" s="678" t="s">
        <v>822</v>
      </c>
      <c r="E15" s="678" t="s">
        <v>823</v>
      </c>
      <c r="F15" s="678" t="s">
        <v>824</v>
      </c>
      <c r="G15" s="871" t="s">
        <v>808</v>
      </c>
    </row>
    <row r="16" spans="2:8" ht="155.5" customHeight="1">
      <c r="B16" s="685" t="s">
        <v>825</v>
      </c>
      <c r="C16" s="683" t="s">
        <v>826</v>
      </c>
      <c r="D16" s="683" t="s">
        <v>827</v>
      </c>
      <c r="E16" s="683" t="s">
        <v>828</v>
      </c>
      <c r="F16" s="683" t="s">
        <v>829</v>
      </c>
      <c r="G16" s="872" t="s">
        <v>830</v>
      </c>
    </row>
    <row r="17" spans="2:7" ht="76.5" customHeight="1">
      <c r="B17" s="684" t="s">
        <v>831</v>
      </c>
      <c r="C17" s="678" t="s">
        <v>832</v>
      </c>
      <c r="D17" s="678" t="s">
        <v>833</v>
      </c>
      <c r="E17" s="678" t="s">
        <v>834</v>
      </c>
      <c r="F17" s="678" t="s">
        <v>835</v>
      </c>
      <c r="G17" s="678" t="s">
        <v>836</v>
      </c>
    </row>
    <row r="18" spans="2:7" ht="141.65" customHeight="1">
      <c r="B18" s="684" t="s">
        <v>837</v>
      </c>
      <c r="C18" s="678" t="s">
        <v>838</v>
      </c>
      <c r="D18" s="678" t="s">
        <v>839</v>
      </c>
      <c r="E18" s="678" t="s">
        <v>840</v>
      </c>
      <c r="F18" s="678" t="s">
        <v>841</v>
      </c>
      <c r="G18" s="678" t="s">
        <v>841</v>
      </c>
    </row>
    <row r="19" spans="2:7" ht="77.150000000000006" customHeight="1">
      <c r="B19" s="684" t="s">
        <v>842</v>
      </c>
      <c r="C19" s="678" t="s">
        <v>843</v>
      </c>
      <c r="D19" s="678" t="s">
        <v>844</v>
      </c>
      <c r="E19" s="686" t="s">
        <v>845</v>
      </c>
      <c r="F19" s="682" t="s">
        <v>846</v>
      </c>
      <c r="G19" s="678" t="s">
        <v>847</v>
      </c>
    </row>
    <row r="21" spans="2:7" ht="14.5">
      <c r="B21" s="679"/>
    </row>
    <row r="22" spans="2:7" ht="14.5">
      <c r="B22" s="680"/>
    </row>
    <row r="30" spans="2:7" ht="86.15" customHeight="1"/>
  </sheetData>
  <sheetProtection algorithmName="SHA-512" hashValue="hOEfrdbx/s1czAIwqIDSs269JqwHGbOuxAUTmcDSexH+bwrrvH2pIeEoqpzSzM1BXkwK6nfdQfZmywNz1gu1Dg==" saltValue="R4ZMFb9fDGDRQpUInia10g==" spinCount="100000" sheet="1" objects="1" scenarios="1"/>
  <mergeCells count="2">
    <mergeCell ref="B6:E6"/>
    <mergeCell ref="B4:D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9A634-41B0-4F96-9CB3-04DF44C40D57}">
  <sheetPr>
    <tabColor theme="9" tint="0.59999389629810485"/>
  </sheetPr>
  <dimension ref="A1:N96"/>
  <sheetViews>
    <sheetView zoomScaleNormal="100" workbookViewId="0">
      <selection activeCell="K2" sqref="K2"/>
    </sheetView>
  </sheetViews>
  <sheetFormatPr defaultRowHeight="12.5"/>
  <cols>
    <col min="1" max="1" width="5.69921875" customWidth="1"/>
    <col min="2" max="2" width="54.296875" customWidth="1"/>
    <col min="3" max="3" width="21.09765625" customWidth="1"/>
    <col min="4" max="4" width="19.09765625" customWidth="1"/>
    <col min="5" max="5" width="15.8984375" customWidth="1"/>
    <col min="6" max="6" width="1.3984375" customWidth="1"/>
    <col min="7" max="7" width="11.3984375" customWidth="1"/>
    <col min="8" max="8" width="18.3984375" customWidth="1"/>
    <col min="9" max="9" width="10.3984375" customWidth="1"/>
    <col min="10" max="10" width="1.59765625" customWidth="1"/>
    <col min="11" max="11" width="20" bestFit="1" customWidth="1"/>
    <col min="12" max="12" width="24.59765625" customWidth="1"/>
    <col min="13" max="13" width="16.8984375" bestFit="1" customWidth="1"/>
    <col min="14" max="14" width="11.3984375" bestFit="1" customWidth="1"/>
  </cols>
  <sheetData>
    <row r="1" spans="1:13" ht="64.400000000000006" customHeight="1">
      <c r="E1" s="111"/>
      <c r="F1" s="176"/>
      <c r="H1" s="355" t="s">
        <v>85</v>
      </c>
      <c r="L1" s="160"/>
    </row>
    <row r="2" spans="1:13" ht="21">
      <c r="B2" s="1209" t="s">
        <v>21</v>
      </c>
      <c r="C2" s="1209"/>
    </row>
    <row r="3" spans="1:13" ht="19.5" customHeight="1">
      <c r="B3" s="1283"/>
      <c r="C3" s="1283"/>
      <c r="D3" s="1283"/>
      <c r="E3" s="1283"/>
    </row>
    <row r="4" spans="1:13" ht="18.649999999999999" customHeight="1">
      <c r="B4" s="363" t="s">
        <v>198</v>
      </c>
      <c r="C4" s="363"/>
      <c r="D4" s="110"/>
      <c r="E4" s="38"/>
      <c r="F4" s="38"/>
      <c r="G4" s="38"/>
      <c r="H4" s="38"/>
      <c r="I4" s="38"/>
    </row>
    <row r="5" spans="1:13" ht="19.5" customHeight="1">
      <c r="B5" s="1209" t="s">
        <v>848</v>
      </c>
      <c r="C5" s="1209"/>
      <c r="D5" s="1252"/>
      <c r="E5" s="1252"/>
      <c r="F5" s="1252"/>
      <c r="G5" s="1252"/>
      <c r="J5" s="110"/>
    </row>
    <row r="6" spans="1:13" ht="13" customHeight="1">
      <c r="B6" s="82" t="s">
        <v>1452</v>
      </c>
      <c r="C6" s="404">
        <v>2025</v>
      </c>
      <c r="D6" s="404">
        <v>2024</v>
      </c>
      <c r="E6" s="404">
        <v>2023</v>
      </c>
      <c r="F6" s="1272">
        <v>2022</v>
      </c>
      <c r="G6" s="1272"/>
      <c r="H6" s="1272"/>
      <c r="L6" s="110"/>
      <c r="M6" s="110"/>
    </row>
    <row r="7" spans="1:13" ht="14.15" customHeight="1">
      <c r="B7" s="51" t="s">
        <v>849</v>
      </c>
      <c r="C7" s="918">
        <v>13123602697</v>
      </c>
      <c r="D7" s="527">
        <v>11374729748</v>
      </c>
      <c r="E7" s="525">
        <v>10229329029</v>
      </c>
      <c r="F7" s="1274">
        <v>8936355844</v>
      </c>
      <c r="G7" s="1275"/>
      <c r="H7" s="1275"/>
    </row>
    <row r="8" spans="1:13" ht="17.149999999999999" customHeight="1">
      <c r="B8" s="51" t="s">
        <v>850</v>
      </c>
      <c r="C8" s="918">
        <v>5136753664</v>
      </c>
      <c r="D8" s="527">
        <v>3448995263</v>
      </c>
      <c r="E8" s="525">
        <v>3375114150</v>
      </c>
      <c r="F8" s="1274">
        <v>2730248714</v>
      </c>
      <c r="G8" s="1275"/>
      <c r="H8" s="1275"/>
      <c r="K8" s="920"/>
    </row>
    <row r="9" spans="1:13" ht="16.5" customHeight="1">
      <c r="B9" s="51" t="s">
        <v>851</v>
      </c>
      <c r="C9" s="918">
        <v>1703989568</v>
      </c>
      <c r="D9" s="527">
        <v>2865115936</v>
      </c>
      <c r="E9" s="525">
        <f>1192473747+1536301248</f>
        <v>2728774995</v>
      </c>
      <c r="F9" s="1274">
        <f>1061130350+1523494793</f>
        <v>2584625143</v>
      </c>
      <c r="G9" s="1275"/>
      <c r="H9" s="1275"/>
      <c r="J9" s="261"/>
    </row>
    <row r="10" spans="1:13">
      <c r="B10" s="745" t="s">
        <v>852</v>
      </c>
      <c r="C10" s="922">
        <v>2936162491</v>
      </c>
      <c r="D10" s="921">
        <v>1935923811</v>
      </c>
      <c r="E10" s="525">
        <v>1893647851</v>
      </c>
      <c r="F10" s="1274">
        <v>1575830493</v>
      </c>
      <c r="G10" s="1275"/>
      <c r="H10" s="1275"/>
    </row>
    <row r="11" spans="1:13" s="128" customFormat="1" ht="18" customHeight="1" thickBot="1">
      <c r="B11" s="952" t="s">
        <v>853</v>
      </c>
      <c r="C11" s="953">
        <v>0.91</v>
      </c>
      <c r="D11" s="954" t="s">
        <v>205</v>
      </c>
      <c r="E11" s="954" t="s">
        <v>205</v>
      </c>
      <c r="F11" s="1287" t="s">
        <v>205</v>
      </c>
      <c r="G11" s="1287"/>
      <c r="H11" s="1287"/>
      <c r="I11" s="1269"/>
      <c r="J11" s="1269"/>
      <c r="K11" s="1269"/>
      <c r="L11" s="1269"/>
    </row>
    <row r="12" spans="1:13" ht="25" customHeight="1">
      <c r="A12" s="73"/>
      <c r="B12" s="1286" t="s">
        <v>1453</v>
      </c>
      <c r="C12" s="1286"/>
      <c r="D12" s="1286"/>
      <c r="E12" s="1286"/>
      <c r="F12" s="1286"/>
      <c r="G12" s="1286"/>
      <c r="H12" s="1286"/>
    </row>
    <row r="13" spans="1:13">
      <c r="D13" s="218"/>
    </row>
    <row r="14" spans="1:13">
      <c r="B14" s="563" t="s">
        <v>854</v>
      </c>
      <c r="C14" s="404">
        <v>2025</v>
      </c>
      <c r="D14" s="404">
        <v>2024</v>
      </c>
      <c r="E14" s="404">
        <v>2023</v>
      </c>
      <c r="F14" s="1272">
        <v>2022</v>
      </c>
      <c r="G14" s="1272"/>
      <c r="H14" s="1272"/>
    </row>
    <row r="15" spans="1:13" ht="19" customHeight="1">
      <c r="B15" s="51" t="s">
        <v>855</v>
      </c>
      <c r="C15" s="607">
        <v>1</v>
      </c>
      <c r="D15" s="527" t="s">
        <v>205</v>
      </c>
      <c r="E15" s="527" t="s">
        <v>205</v>
      </c>
      <c r="F15" s="1273" t="s">
        <v>205</v>
      </c>
      <c r="G15" s="1273"/>
      <c r="H15" s="1273"/>
      <c r="I15" s="1269"/>
      <c r="J15" s="1269"/>
      <c r="K15" s="1269"/>
      <c r="L15" s="1269"/>
    </row>
    <row r="16" spans="1:13">
      <c r="B16" s="51" t="s">
        <v>856</v>
      </c>
      <c r="C16" s="829">
        <v>13</v>
      </c>
      <c r="D16" s="527" t="s">
        <v>205</v>
      </c>
      <c r="E16" s="527" t="s">
        <v>205</v>
      </c>
      <c r="F16" s="1273" t="s">
        <v>205</v>
      </c>
      <c r="G16" s="1273"/>
      <c r="H16" s="1273"/>
      <c r="I16" s="1269"/>
      <c r="J16" s="1269"/>
      <c r="K16" s="1269"/>
      <c r="L16" s="1269"/>
    </row>
    <row r="17" spans="1:12" ht="25">
      <c r="B17" s="51" t="s">
        <v>857</v>
      </c>
      <c r="C17" s="804">
        <v>0</v>
      </c>
      <c r="D17" s="527" t="s">
        <v>205</v>
      </c>
      <c r="E17" s="527" t="s">
        <v>205</v>
      </c>
      <c r="F17" s="1273" t="s">
        <v>205</v>
      </c>
      <c r="G17" s="1273"/>
      <c r="H17" s="1273"/>
    </row>
    <row r="18" spans="1:12" ht="25">
      <c r="B18" s="51" t="s">
        <v>858</v>
      </c>
      <c r="C18" s="804">
        <v>0</v>
      </c>
      <c r="D18" s="527" t="s">
        <v>205</v>
      </c>
      <c r="E18" s="527" t="s">
        <v>205</v>
      </c>
      <c r="F18" s="1273" t="s">
        <v>205</v>
      </c>
      <c r="G18" s="1273"/>
      <c r="H18" s="1273"/>
    </row>
    <row r="19" spans="1:12" ht="25.5" thickBot="1">
      <c r="B19" s="58" t="s">
        <v>859</v>
      </c>
      <c r="C19" s="1049">
        <v>0</v>
      </c>
      <c r="D19" s="526" t="s">
        <v>205</v>
      </c>
      <c r="E19" s="526" t="s">
        <v>205</v>
      </c>
      <c r="F19" s="1271" t="s">
        <v>205</v>
      </c>
      <c r="G19" s="1271"/>
      <c r="H19" s="1271"/>
    </row>
    <row r="20" spans="1:12" ht="14.15" customHeight="1">
      <c r="B20" s="1270" t="s">
        <v>860</v>
      </c>
      <c r="C20" s="1270"/>
      <c r="D20" s="1270"/>
      <c r="E20" s="1270"/>
      <c r="F20" s="1270"/>
      <c r="G20" s="1270"/>
      <c r="H20" s="1270"/>
    </row>
    <row r="22" spans="1:12">
      <c r="B22" s="563" t="s">
        <v>861</v>
      </c>
      <c r="C22" s="404">
        <v>2025</v>
      </c>
      <c r="D22" s="404">
        <v>2024</v>
      </c>
      <c r="E22" s="404">
        <v>2023</v>
      </c>
      <c r="F22" s="1272">
        <v>2022</v>
      </c>
      <c r="G22" s="1272"/>
      <c r="H22" s="1272"/>
    </row>
    <row r="23" spans="1:12">
      <c r="B23" s="51" t="s">
        <v>862</v>
      </c>
      <c r="C23" s="607">
        <v>1</v>
      </c>
      <c r="D23" s="527" t="s">
        <v>205</v>
      </c>
      <c r="E23" s="527" t="s">
        <v>205</v>
      </c>
      <c r="F23" s="1273" t="s">
        <v>205</v>
      </c>
      <c r="G23" s="1273"/>
      <c r="H23" s="1273"/>
      <c r="I23" s="1269"/>
      <c r="J23" s="1269"/>
      <c r="K23" s="1269"/>
      <c r="L23" s="1269"/>
    </row>
    <row r="24" spans="1:12">
      <c r="B24" s="51" t="s">
        <v>863</v>
      </c>
      <c r="C24" s="829">
        <v>13</v>
      </c>
      <c r="D24" s="527" t="s">
        <v>205</v>
      </c>
      <c r="E24" s="527" t="s">
        <v>205</v>
      </c>
      <c r="F24" s="1273" t="s">
        <v>205</v>
      </c>
      <c r="G24" s="1273"/>
      <c r="H24" s="1273"/>
      <c r="I24" s="1269"/>
      <c r="J24" s="1269"/>
      <c r="K24" s="1269"/>
      <c r="L24" s="1269"/>
    </row>
    <row r="25" spans="1:12" ht="25">
      <c r="B25" s="51" t="s">
        <v>864</v>
      </c>
      <c r="C25" s="804">
        <v>0</v>
      </c>
      <c r="D25" s="527" t="s">
        <v>205</v>
      </c>
      <c r="E25" s="527" t="s">
        <v>205</v>
      </c>
      <c r="F25" s="1273" t="s">
        <v>205</v>
      </c>
      <c r="G25" s="1273"/>
      <c r="H25" s="1273"/>
    </row>
    <row r="26" spans="1:12" ht="25">
      <c r="B26" s="51" t="s">
        <v>858</v>
      </c>
      <c r="C26" s="804">
        <v>0</v>
      </c>
      <c r="D26" s="527" t="s">
        <v>205</v>
      </c>
      <c r="E26" s="527" t="s">
        <v>205</v>
      </c>
      <c r="F26" s="1273" t="s">
        <v>205</v>
      </c>
      <c r="G26" s="1273"/>
      <c r="H26" s="1273"/>
    </row>
    <row r="27" spans="1:12" ht="25.5" thickBot="1">
      <c r="B27" s="58" t="s">
        <v>859</v>
      </c>
      <c r="C27" s="1049">
        <v>0</v>
      </c>
      <c r="D27" s="526" t="s">
        <v>205</v>
      </c>
      <c r="E27" s="526" t="s">
        <v>205</v>
      </c>
      <c r="F27" s="1271" t="s">
        <v>205</v>
      </c>
      <c r="G27" s="1271"/>
      <c r="H27" s="1271"/>
    </row>
    <row r="28" spans="1:12" ht="14.15" customHeight="1">
      <c r="B28" s="1270" t="s">
        <v>860</v>
      </c>
      <c r="C28" s="1270"/>
      <c r="D28" s="1270"/>
      <c r="E28" s="1270"/>
      <c r="F28" s="1270"/>
      <c r="G28" s="1270"/>
      <c r="H28" s="1270"/>
    </row>
    <row r="29" spans="1:12">
      <c r="D29" s="218"/>
    </row>
    <row r="30" spans="1:12" ht="21">
      <c r="B30" s="363" t="s">
        <v>325</v>
      </c>
      <c r="D30" s="218"/>
    </row>
    <row r="31" spans="1:12">
      <c r="B31" s="563" t="s">
        <v>868</v>
      </c>
      <c r="C31" s="404">
        <v>2025</v>
      </c>
      <c r="D31" s="404">
        <v>2024</v>
      </c>
      <c r="E31" s="404">
        <v>2023</v>
      </c>
      <c r="F31" s="1272">
        <v>2022</v>
      </c>
      <c r="G31" s="1272"/>
      <c r="H31" s="1272"/>
    </row>
    <row r="32" spans="1:12" ht="25.5" thickBot="1">
      <c r="A32" s="564"/>
      <c r="B32" s="58" t="s">
        <v>869</v>
      </c>
      <c r="C32" s="1049">
        <v>0.91510000000000002</v>
      </c>
      <c r="D32" s="526" t="s">
        <v>205</v>
      </c>
      <c r="E32" s="526" t="s">
        <v>205</v>
      </c>
      <c r="F32" s="1271" t="s">
        <v>205</v>
      </c>
      <c r="G32" s="1271"/>
      <c r="H32" s="1271"/>
    </row>
    <row r="33" spans="1:8" ht="14.25" customHeight="1">
      <c r="B33" s="1270" t="s">
        <v>870</v>
      </c>
      <c r="C33" s="1270"/>
      <c r="D33" s="1270"/>
      <c r="E33" s="1270"/>
    </row>
    <row r="34" spans="1:8" ht="14.25" customHeight="1">
      <c r="B34" s="986"/>
      <c r="C34" s="986"/>
      <c r="D34" s="986"/>
      <c r="E34" s="986"/>
    </row>
    <row r="35" spans="1:8">
      <c r="B35" s="563" t="s">
        <v>865</v>
      </c>
      <c r="C35" s="404">
        <v>2025</v>
      </c>
      <c r="D35" s="404">
        <v>2024</v>
      </c>
      <c r="E35" s="404">
        <v>2023</v>
      </c>
      <c r="F35" s="1272">
        <v>2022</v>
      </c>
      <c r="G35" s="1272"/>
      <c r="H35" s="1272"/>
    </row>
    <row r="36" spans="1:8">
      <c r="A36" s="564"/>
      <c r="B36" s="51" t="s">
        <v>866</v>
      </c>
      <c r="C36" s="607">
        <v>0.53</v>
      </c>
      <c r="D36" s="527" t="s">
        <v>205</v>
      </c>
      <c r="E36" s="527" t="s">
        <v>205</v>
      </c>
      <c r="F36" s="1273" t="s">
        <v>205</v>
      </c>
      <c r="G36" s="1273"/>
      <c r="H36" s="1273"/>
    </row>
    <row r="37" spans="1:8">
      <c r="A37" s="564"/>
      <c r="B37" s="51" t="s">
        <v>856</v>
      </c>
      <c r="C37" s="829">
        <v>98</v>
      </c>
      <c r="D37" s="527" t="s">
        <v>205</v>
      </c>
      <c r="E37" s="527" t="s">
        <v>205</v>
      </c>
      <c r="F37" s="1273" t="s">
        <v>205</v>
      </c>
      <c r="G37" s="1273"/>
      <c r="H37" s="1273"/>
    </row>
    <row r="38" spans="1:8" ht="25">
      <c r="A38" s="564"/>
      <c r="B38" s="51" t="s">
        <v>857</v>
      </c>
      <c r="C38" s="829">
        <v>1</v>
      </c>
      <c r="D38" s="527" t="s">
        <v>205</v>
      </c>
      <c r="E38" s="527" t="s">
        <v>205</v>
      </c>
      <c r="F38" s="1273" t="s">
        <v>205</v>
      </c>
      <c r="G38" s="1273"/>
      <c r="H38" s="1273"/>
    </row>
    <row r="39" spans="1:8" ht="25">
      <c r="A39" s="564"/>
      <c r="B39" s="51" t="s">
        <v>858</v>
      </c>
      <c r="C39" s="804">
        <v>0</v>
      </c>
      <c r="D39" s="527" t="s">
        <v>205</v>
      </c>
      <c r="E39" s="527" t="s">
        <v>205</v>
      </c>
      <c r="F39" s="1273" t="s">
        <v>205</v>
      </c>
      <c r="G39" s="1273"/>
      <c r="H39" s="1273"/>
    </row>
    <row r="40" spans="1:8" ht="25.5" thickBot="1">
      <c r="A40" s="564"/>
      <c r="B40" s="58" t="s">
        <v>859</v>
      </c>
      <c r="C40" s="1049">
        <v>0</v>
      </c>
      <c r="D40" s="526" t="s">
        <v>205</v>
      </c>
      <c r="E40" s="526" t="s">
        <v>205</v>
      </c>
      <c r="F40" s="1271" t="s">
        <v>205</v>
      </c>
      <c r="G40" s="1271"/>
      <c r="H40" s="1271"/>
    </row>
    <row r="41" spans="1:8" ht="14">
      <c r="B41" s="565"/>
      <c r="D41" s="218"/>
    </row>
    <row r="42" spans="1:8">
      <c r="B42" s="563" t="s">
        <v>867</v>
      </c>
      <c r="C42" s="404">
        <v>2025</v>
      </c>
      <c r="D42" s="404">
        <v>2024</v>
      </c>
      <c r="E42" s="404">
        <v>2023</v>
      </c>
      <c r="F42" s="1272">
        <v>2022</v>
      </c>
      <c r="G42" s="1272"/>
      <c r="H42" s="1272"/>
    </row>
    <row r="43" spans="1:8" ht="18.75" customHeight="1">
      <c r="A43" s="564"/>
      <c r="B43" s="51" t="s">
        <v>862</v>
      </c>
      <c r="C43" s="607">
        <v>0.53</v>
      </c>
      <c r="D43" s="527" t="s">
        <v>205</v>
      </c>
      <c r="E43" s="527" t="s">
        <v>205</v>
      </c>
      <c r="F43" s="1273" t="s">
        <v>205</v>
      </c>
      <c r="G43" s="1273"/>
      <c r="H43" s="1273"/>
    </row>
    <row r="44" spans="1:8" ht="18" customHeight="1">
      <c r="A44" s="564"/>
      <c r="B44" s="51" t="s">
        <v>863</v>
      </c>
      <c r="C44" s="804">
        <v>98</v>
      </c>
      <c r="D44" s="527" t="s">
        <v>205</v>
      </c>
      <c r="E44" s="527" t="s">
        <v>205</v>
      </c>
      <c r="F44" s="1273" t="s">
        <v>205</v>
      </c>
      <c r="G44" s="1273"/>
      <c r="H44" s="1273"/>
    </row>
    <row r="45" spans="1:8" ht="25">
      <c r="A45" s="564"/>
      <c r="B45" s="51" t="s">
        <v>864</v>
      </c>
      <c r="C45" s="804">
        <v>0</v>
      </c>
      <c r="D45" s="527" t="s">
        <v>205</v>
      </c>
      <c r="E45" s="527" t="s">
        <v>205</v>
      </c>
      <c r="F45" s="1273" t="s">
        <v>205</v>
      </c>
      <c r="G45" s="1273"/>
      <c r="H45" s="1273"/>
    </row>
    <row r="46" spans="1:8" ht="25">
      <c r="A46" s="564"/>
      <c r="B46" s="51" t="s">
        <v>858</v>
      </c>
      <c r="C46" s="804">
        <v>0</v>
      </c>
      <c r="D46" s="527" t="s">
        <v>205</v>
      </c>
      <c r="E46" s="527" t="s">
        <v>205</v>
      </c>
      <c r="F46" s="1273" t="s">
        <v>205</v>
      </c>
      <c r="G46" s="1273"/>
      <c r="H46" s="1273"/>
    </row>
    <row r="47" spans="1:8" ht="25.5" thickBot="1">
      <c r="A47" s="564"/>
      <c r="B47" s="58" t="s">
        <v>859</v>
      </c>
      <c r="C47" s="1049">
        <v>0</v>
      </c>
      <c r="D47" s="526" t="s">
        <v>205</v>
      </c>
      <c r="E47" s="526" t="s">
        <v>205</v>
      </c>
      <c r="F47" s="1271" t="s">
        <v>205</v>
      </c>
      <c r="G47" s="1271"/>
      <c r="H47" s="1271"/>
    </row>
    <row r="48" spans="1:8">
      <c r="D48" s="218"/>
    </row>
    <row r="50" spans="2:10" ht="21">
      <c r="B50" s="1209" t="s">
        <v>871</v>
      </c>
      <c r="C50" s="1209"/>
      <c r="F50" s="230"/>
    </row>
    <row r="51" spans="2:10">
      <c r="C51" s="1276" t="s">
        <v>872</v>
      </c>
      <c r="D51" s="1276"/>
      <c r="E51" s="1276"/>
      <c r="F51" s="1276"/>
      <c r="G51" s="1276" t="s">
        <v>873</v>
      </c>
      <c r="H51" s="1276"/>
      <c r="I51" s="1276"/>
      <c r="J51" s="1276"/>
    </row>
    <row r="52" spans="2:10">
      <c r="B52" s="228" t="s">
        <v>874</v>
      </c>
      <c r="C52" s="275" t="s">
        <v>147</v>
      </c>
      <c r="D52" s="275" t="s">
        <v>501</v>
      </c>
      <c r="E52" s="275" t="s">
        <v>875</v>
      </c>
      <c r="F52" s="275"/>
      <c r="G52" s="275" t="s">
        <v>147</v>
      </c>
      <c r="H52" s="275" t="s">
        <v>876</v>
      </c>
      <c r="I52" s="275" t="s">
        <v>875</v>
      </c>
      <c r="J52" s="228"/>
    </row>
    <row r="53" spans="2:10">
      <c r="B53" s="51" t="s">
        <v>877</v>
      </c>
      <c r="C53" s="443">
        <v>0.84289999999999998</v>
      </c>
      <c r="D53" s="490">
        <v>11062455324</v>
      </c>
      <c r="E53" s="483">
        <v>4</v>
      </c>
      <c r="F53" s="1277"/>
      <c r="G53" s="443">
        <v>0.8</v>
      </c>
      <c r="H53" s="490">
        <f>$C$7*G53</f>
        <v>10498882157.6</v>
      </c>
      <c r="I53" s="483">
        <v>4</v>
      </c>
      <c r="J53" s="1277"/>
    </row>
    <row r="54" spans="2:10">
      <c r="B54" s="51" t="s">
        <v>878</v>
      </c>
      <c r="C54" s="443">
        <v>0.15</v>
      </c>
      <c r="D54" s="490">
        <v>1968340014</v>
      </c>
      <c r="E54" s="483">
        <v>1.67</v>
      </c>
      <c r="F54" s="1278"/>
      <c r="G54" s="443">
        <v>0.18</v>
      </c>
      <c r="H54" s="490">
        <f t="shared" ref="H54:H60" si="0">$C$7*G54</f>
        <v>2362248485.46</v>
      </c>
      <c r="I54" s="483">
        <v>2</v>
      </c>
      <c r="J54" s="1278"/>
    </row>
    <row r="55" spans="2:10">
      <c r="B55" s="51" t="s">
        <v>879</v>
      </c>
      <c r="C55" s="443">
        <v>0.1298</v>
      </c>
      <c r="D55" s="490">
        <v>1703989568</v>
      </c>
      <c r="E55" s="483">
        <v>2</v>
      </c>
      <c r="F55" s="1278"/>
      <c r="G55" s="443">
        <v>0.12</v>
      </c>
      <c r="H55" s="490">
        <f t="shared" si="0"/>
        <v>1574832323.6399999</v>
      </c>
      <c r="I55" s="483">
        <v>2</v>
      </c>
      <c r="J55" s="1278"/>
    </row>
    <row r="56" spans="2:10">
      <c r="B56" s="51" t="s">
        <v>880</v>
      </c>
      <c r="C56" s="443">
        <v>0.39140000000000003</v>
      </c>
      <c r="D56" s="490">
        <v>5136753664</v>
      </c>
      <c r="E56" s="483">
        <v>5</v>
      </c>
      <c r="F56" s="1278"/>
      <c r="G56" s="443">
        <v>0.3</v>
      </c>
      <c r="H56" s="490">
        <f t="shared" si="0"/>
        <v>3937080809.0999999</v>
      </c>
      <c r="I56" s="483">
        <v>5</v>
      </c>
      <c r="J56" s="1278"/>
    </row>
    <row r="57" spans="2:10" ht="25">
      <c r="B57" s="51" t="s">
        <v>881</v>
      </c>
      <c r="C57" s="443">
        <v>0.22370000000000001</v>
      </c>
      <c r="D57" s="490">
        <v>2936162491</v>
      </c>
      <c r="E57" s="483">
        <v>2</v>
      </c>
      <c r="F57" s="1278"/>
      <c r="G57" s="443">
        <v>0.1</v>
      </c>
      <c r="H57" s="490">
        <f t="shared" si="0"/>
        <v>1312360269.7</v>
      </c>
      <c r="I57" s="483">
        <v>2</v>
      </c>
      <c r="J57" s="1278"/>
    </row>
    <row r="58" spans="2:10">
      <c r="B58" s="1284" t="s">
        <v>882</v>
      </c>
      <c r="C58" s="1284"/>
      <c r="D58" s="1284"/>
      <c r="E58" s="1284"/>
      <c r="F58" s="1278"/>
      <c r="G58" s="1285"/>
      <c r="H58" s="1285"/>
      <c r="I58" s="1285"/>
      <c r="J58" s="1278"/>
    </row>
    <row r="59" spans="2:10">
      <c r="B59" s="51" t="s">
        <v>883</v>
      </c>
      <c r="C59" s="443">
        <v>0.1585</v>
      </c>
      <c r="D59" s="490">
        <v>775565834</v>
      </c>
      <c r="E59" s="483">
        <v>2</v>
      </c>
      <c r="F59" s="1278"/>
      <c r="G59" s="443">
        <v>0.05</v>
      </c>
      <c r="H59" s="490">
        <f t="shared" si="0"/>
        <v>656180134.85000002</v>
      </c>
      <c r="I59" s="483">
        <v>2</v>
      </c>
      <c r="J59" s="1278"/>
    </row>
    <row r="60" spans="2:10" ht="25.5" thickBot="1">
      <c r="B60" s="58" t="s">
        <v>884</v>
      </c>
      <c r="C60" s="484">
        <v>3.1199999999999999E-2</v>
      </c>
      <c r="D60" s="512">
        <v>409637026</v>
      </c>
      <c r="E60" s="486">
        <v>2</v>
      </c>
      <c r="F60" s="1279"/>
      <c r="G60" s="484">
        <v>0.02</v>
      </c>
      <c r="H60" s="490">
        <f t="shared" si="0"/>
        <v>262472053.94</v>
      </c>
      <c r="I60" s="485">
        <v>2</v>
      </c>
      <c r="J60" s="1279"/>
    </row>
    <row r="62" spans="2:10" ht="21" customHeight="1">
      <c r="B62" s="1209" t="s">
        <v>885</v>
      </c>
      <c r="C62" s="1209"/>
      <c r="F62" s="230"/>
    </row>
    <row r="63" spans="2:10">
      <c r="C63" s="1276" t="s">
        <v>872</v>
      </c>
      <c r="D63" s="1276"/>
      <c r="E63" s="1276"/>
      <c r="F63" s="1276"/>
      <c r="G63" s="1276" t="s">
        <v>873</v>
      </c>
      <c r="H63" s="1276"/>
      <c r="I63" s="1276"/>
      <c r="J63" s="1276"/>
    </row>
    <row r="64" spans="2:10">
      <c r="B64" s="228" t="s">
        <v>874</v>
      </c>
      <c r="C64" s="275" t="s">
        <v>147</v>
      </c>
      <c r="D64" s="275" t="s">
        <v>501</v>
      </c>
      <c r="E64" s="275" t="s">
        <v>875</v>
      </c>
      <c r="F64" s="275"/>
      <c r="G64" s="275" t="s">
        <v>147</v>
      </c>
      <c r="H64" s="275" t="s">
        <v>876</v>
      </c>
      <c r="I64" s="275" t="s">
        <v>875</v>
      </c>
      <c r="J64" s="228"/>
    </row>
    <row r="65" spans="2:14">
      <c r="B65" s="51" t="s">
        <v>877</v>
      </c>
      <c r="C65" s="258" t="s">
        <v>886</v>
      </c>
      <c r="D65" s="527">
        <v>9126848889</v>
      </c>
      <c r="E65" s="349" t="s">
        <v>887</v>
      </c>
      <c r="F65" s="1277"/>
      <c r="G65" s="258" t="s">
        <v>888</v>
      </c>
      <c r="H65" s="527">
        <v>9099783798.3999996</v>
      </c>
      <c r="I65" s="349" t="s">
        <v>887</v>
      </c>
      <c r="J65" s="1277"/>
      <c r="K65" s="487"/>
      <c r="L65" s="482"/>
      <c r="M65" s="488"/>
    </row>
    <row r="66" spans="2:14">
      <c r="B66" s="51" t="s">
        <v>878</v>
      </c>
      <c r="C66" s="258" t="s">
        <v>889</v>
      </c>
      <c r="D66" s="527">
        <v>1241182135</v>
      </c>
      <c r="E66" s="349" t="s">
        <v>890</v>
      </c>
      <c r="F66" s="1278"/>
      <c r="G66" s="258" t="s">
        <v>891</v>
      </c>
      <c r="H66" s="527">
        <v>2047451354.6400001</v>
      </c>
      <c r="I66" s="349" t="s">
        <v>892</v>
      </c>
      <c r="J66" s="1278"/>
      <c r="M66" s="488"/>
      <c r="N66" s="489"/>
    </row>
    <row r="67" spans="2:14">
      <c r="B67" s="51" t="s">
        <v>879</v>
      </c>
      <c r="C67" s="258" t="s">
        <v>893</v>
      </c>
      <c r="D67" s="527">
        <v>1623933801</v>
      </c>
      <c r="E67" s="349" t="s">
        <v>892</v>
      </c>
      <c r="F67" s="1278"/>
      <c r="G67" s="258">
        <v>0.12</v>
      </c>
      <c r="H67" s="527">
        <v>1364967569.76</v>
      </c>
      <c r="I67" s="349">
        <v>2</v>
      </c>
      <c r="J67" s="1278"/>
      <c r="M67" s="488"/>
    </row>
    <row r="68" spans="2:14">
      <c r="B68" s="51" t="s">
        <v>880</v>
      </c>
      <c r="C68" s="258" t="s">
        <v>894</v>
      </c>
      <c r="D68" s="527">
        <v>3448995263</v>
      </c>
      <c r="E68" s="349" t="s">
        <v>895</v>
      </c>
      <c r="F68" s="1278"/>
      <c r="G68" s="258" t="s">
        <v>896</v>
      </c>
      <c r="H68" s="527">
        <v>3412418924.4000001</v>
      </c>
      <c r="I68" s="349" t="s">
        <v>895</v>
      </c>
      <c r="J68" s="1278"/>
      <c r="M68" s="488"/>
    </row>
    <row r="69" spans="2:14" ht="25">
      <c r="B69" s="51" t="s">
        <v>881</v>
      </c>
      <c r="C69" s="258" t="s">
        <v>897</v>
      </c>
      <c r="D69" s="527">
        <v>1935923811</v>
      </c>
      <c r="E69" s="349" t="s">
        <v>892</v>
      </c>
      <c r="F69" s="1278"/>
      <c r="G69" s="258">
        <v>0.1</v>
      </c>
      <c r="H69" s="527">
        <v>1137472974.8</v>
      </c>
      <c r="I69" s="349">
        <v>2</v>
      </c>
      <c r="J69" s="1278"/>
      <c r="M69" s="488"/>
    </row>
    <row r="70" spans="2:14">
      <c r="B70" s="67" t="s">
        <v>882</v>
      </c>
      <c r="C70" s="239"/>
      <c r="D70" s="802"/>
      <c r="E70" s="803"/>
      <c r="F70" s="1278"/>
      <c r="G70" s="239"/>
      <c r="H70" s="527"/>
      <c r="I70" s="803"/>
      <c r="J70" s="1278"/>
    </row>
    <row r="71" spans="2:14">
      <c r="B71" s="51" t="s">
        <v>883</v>
      </c>
      <c r="C71" s="258" t="s">
        <v>898</v>
      </c>
      <c r="D71" s="527">
        <v>746824689</v>
      </c>
      <c r="E71" s="349" t="s">
        <v>892</v>
      </c>
      <c r="F71" s="1278"/>
      <c r="G71" s="258">
        <v>0.05</v>
      </c>
      <c r="H71" s="527">
        <v>568736487.39999998</v>
      </c>
      <c r="I71" s="349">
        <v>2</v>
      </c>
      <c r="J71" s="1278"/>
    </row>
    <row r="72" spans="2:14" ht="25.5" thickBot="1">
      <c r="B72" s="58" t="s">
        <v>884</v>
      </c>
      <c r="C72" s="260" t="s">
        <v>899</v>
      </c>
      <c r="D72" s="526">
        <v>327152322</v>
      </c>
      <c r="E72" s="351" t="s">
        <v>892</v>
      </c>
      <c r="F72" s="1279"/>
      <c r="G72" s="260">
        <v>0.02</v>
      </c>
      <c r="H72" s="526">
        <v>227494594.96000001</v>
      </c>
      <c r="I72" s="354">
        <v>2</v>
      </c>
      <c r="J72" s="1279"/>
    </row>
    <row r="74" spans="2:14" ht="21" customHeight="1">
      <c r="B74" s="1209" t="s">
        <v>900</v>
      </c>
      <c r="C74" s="1209"/>
      <c r="F74" s="230"/>
    </row>
    <row r="75" spans="2:14">
      <c r="C75" s="1276" t="s">
        <v>872</v>
      </c>
      <c r="D75" s="1276"/>
      <c r="E75" s="1276"/>
      <c r="F75" s="1276"/>
      <c r="G75" s="1276" t="s">
        <v>873</v>
      </c>
      <c r="H75" s="1276"/>
      <c r="I75" s="1276"/>
      <c r="J75" s="1276"/>
    </row>
    <row r="76" spans="2:14">
      <c r="B76" s="228" t="s">
        <v>874</v>
      </c>
      <c r="C76" s="275" t="s">
        <v>147</v>
      </c>
      <c r="D76" s="275" t="s">
        <v>501</v>
      </c>
      <c r="E76" s="275" t="s">
        <v>875</v>
      </c>
      <c r="F76" s="275"/>
      <c r="G76" s="275" t="s">
        <v>147</v>
      </c>
      <c r="H76" s="275" t="s">
        <v>876</v>
      </c>
      <c r="I76" s="275" t="s">
        <v>875</v>
      </c>
      <c r="J76" s="228"/>
    </row>
    <row r="77" spans="2:14">
      <c r="B77" s="51" t="s">
        <v>877</v>
      </c>
      <c r="C77" s="258">
        <v>0.79900000000000004</v>
      </c>
      <c r="D77" s="527">
        <v>8173315325</v>
      </c>
      <c r="E77" s="349">
        <v>4</v>
      </c>
      <c r="F77" s="1280"/>
      <c r="G77" s="258">
        <v>0.8</v>
      </c>
      <c r="H77" s="527">
        <f>E7*G77</f>
        <v>8183463223.2000008</v>
      </c>
      <c r="I77" s="349">
        <v>4</v>
      </c>
      <c r="J77" s="1277"/>
      <c r="K77" s="262"/>
    </row>
    <row r="78" spans="2:14">
      <c r="B78" s="51" t="s">
        <v>878</v>
      </c>
      <c r="C78" s="258">
        <v>0.1166</v>
      </c>
      <c r="D78" s="527">
        <v>1192473747</v>
      </c>
      <c r="E78" s="349">
        <v>1.3</v>
      </c>
      <c r="F78" s="1281"/>
      <c r="G78" s="258">
        <v>0.18</v>
      </c>
      <c r="H78" s="527">
        <f>E7*G78</f>
        <v>1841279225.22</v>
      </c>
      <c r="I78" s="349">
        <v>2</v>
      </c>
      <c r="J78" s="1278"/>
    </row>
    <row r="79" spans="2:14">
      <c r="B79" s="51" t="s">
        <v>879</v>
      </c>
      <c r="C79" s="258">
        <v>0.1502</v>
      </c>
      <c r="D79" s="527">
        <v>1536301248</v>
      </c>
      <c r="E79" s="349">
        <v>2</v>
      </c>
      <c r="F79" s="1281"/>
      <c r="G79" s="258">
        <v>0.12</v>
      </c>
      <c r="H79" s="527">
        <f>E7*G79</f>
        <v>1227519483.48</v>
      </c>
      <c r="I79" s="349">
        <v>2</v>
      </c>
      <c r="J79" s="1278"/>
    </row>
    <row r="80" spans="2:14">
      <c r="B80" s="51" t="s">
        <v>880</v>
      </c>
      <c r="C80" s="258">
        <v>0.32990000000000003</v>
      </c>
      <c r="D80" s="527">
        <v>3375114150</v>
      </c>
      <c r="E80" s="349">
        <v>5</v>
      </c>
      <c r="F80" s="1281"/>
      <c r="G80" s="258">
        <v>0.3</v>
      </c>
      <c r="H80" s="527">
        <f>E7*G80</f>
        <v>3068798708.6999998</v>
      </c>
      <c r="I80" s="349">
        <v>5</v>
      </c>
      <c r="J80" s="1278"/>
    </row>
    <row r="81" spans="2:10" ht="25">
      <c r="B81" s="51" t="s">
        <v>881</v>
      </c>
      <c r="C81" s="258">
        <v>0.18509999999999999</v>
      </c>
      <c r="D81" s="527">
        <v>1893647851</v>
      </c>
      <c r="E81" s="349">
        <v>2</v>
      </c>
      <c r="F81" s="1281"/>
      <c r="G81" s="258">
        <v>0.1</v>
      </c>
      <c r="H81" s="527">
        <f>E7*G81</f>
        <v>1022932902.9000001</v>
      </c>
      <c r="I81" s="349">
        <v>2</v>
      </c>
      <c r="J81" s="1278"/>
    </row>
    <row r="82" spans="2:10">
      <c r="B82" s="67" t="s">
        <v>882</v>
      </c>
      <c r="C82" s="239"/>
      <c r="D82" s="528"/>
      <c r="E82" s="353"/>
      <c r="F82" s="1281"/>
      <c r="G82" s="239"/>
      <c r="H82" s="527"/>
      <c r="I82" s="353"/>
      <c r="J82" s="1278"/>
    </row>
    <row r="83" spans="2:10">
      <c r="B83" s="51" t="s">
        <v>883</v>
      </c>
      <c r="C83" s="258">
        <v>0.15820000000000001</v>
      </c>
      <c r="D83" s="527">
        <v>639303749</v>
      </c>
      <c r="E83" s="349">
        <v>2</v>
      </c>
      <c r="F83" s="1281"/>
      <c r="G83" s="258">
        <v>0.05</v>
      </c>
      <c r="H83" s="527">
        <f>E7*G83</f>
        <v>511466451.45000005</v>
      </c>
      <c r="I83" s="349">
        <v>2</v>
      </c>
      <c r="J83" s="1278"/>
    </row>
    <row r="84" spans="2:10" ht="25.5" thickBot="1">
      <c r="B84" s="58" t="s">
        <v>884</v>
      </c>
      <c r="C84" s="260">
        <v>3.5499999999999997E-2</v>
      </c>
      <c r="D84" s="526">
        <v>363432672</v>
      </c>
      <c r="E84" s="351">
        <v>2</v>
      </c>
      <c r="F84" s="1282"/>
      <c r="G84" s="260">
        <v>0.02</v>
      </c>
      <c r="H84" s="526">
        <f>E7*G84</f>
        <v>204586580.58000001</v>
      </c>
      <c r="I84" s="354">
        <v>2</v>
      </c>
      <c r="J84" s="1279"/>
    </row>
    <row r="86" spans="2:10" ht="21" customHeight="1">
      <c r="B86" s="1209" t="s">
        <v>901</v>
      </c>
      <c r="C86" s="1209"/>
      <c r="F86" s="230"/>
    </row>
    <row r="87" spans="2:10" ht="12.65" customHeight="1">
      <c r="C87" s="1276" t="s">
        <v>872</v>
      </c>
      <c r="D87" s="1276"/>
      <c r="E87" s="1276"/>
      <c r="F87" s="1276"/>
      <c r="G87" s="1276" t="s">
        <v>873</v>
      </c>
      <c r="H87" s="1276"/>
      <c r="I87" s="1276"/>
      <c r="J87" s="1276"/>
    </row>
    <row r="88" spans="2:10">
      <c r="B88" s="228" t="s">
        <v>874</v>
      </c>
      <c r="C88" s="275" t="s">
        <v>147</v>
      </c>
      <c r="D88" s="275" t="s">
        <v>501</v>
      </c>
      <c r="E88" s="275" t="s">
        <v>875</v>
      </c>
      <c r="F88" s="228"/>
      <c r="G88" s="275" t="s">
        <v>147</v>
      </c>
      <c r="H88" s="275" t="s">
        <v>876</v>
      </c>
      <c r="I88" s="275" t="s">
        <v>875</v>
      </c>
      <c r="J88" s="228"/>
    </row>
    <row r="89" spans="2:10">
      <c r="B89" s="51" t="s">
        <v>877</v>
      </c>
      <c r="C89" s="258">
        <v>0.83340000000000003</v>
      </c>
      <c r="D89" s="527">
        <v>7447282805</v>
      </c>
      <c r="E89" s="349">
        <v>4</v>
      </c>
      <c r="F89" s="1277"/>
      <c r="G89" s="258">
        <v>0.8</v>
      </c>
      <c r="H89" s="527">
        <v>7149084675.1999998</v>
      </c>
      <c r="I89" s="243">
        <v>4</v>
      </c>
      <c r="J89" s="1277"/>
    </row>
    <row r="90" spans="2:10">
      <c r="B90" s="51" t="s">
        <v>878</v>
      </c>
      <c r="C90" s="258">
        <v>0.1187</v>
      </c>
      <c r="D90" s="527">
        <v>1061130350</v>
      </c>
      <c r="E90" s="349">
        <v>1.32</v>
      </c>
      <c r="F90" s="1278"/>
      <c r="G90" s="258">
        <v>0.18</v>
      </c>
      <c r="H90" s="527">
        <v>1608544051.9200001</v>
      </c>
      <c r="I90" s="243">
        <v>2</v>
      </c>
      <c r="J90" s="1278"/>
    </row>
    <row r="91" spans="2:10">
      <c r="B91" s="51" t="s">
        <v>879</v>
      </c>
      <c r="C91" s="258">
        <v>0.17050000000000001</v>
      </c>
      <c r="D91" s="527">
        <v>1523494793</v>
      </c>
      <c r="E91" s="349">
        <v>2</v>
      </c>
      <c r="F91" s="1278"/>
      <c r="G91" s="258">
        <v>0.12</v>
      </c>
      <c r="H91" s="527">
        <v>1072362701.28</v>
      </c>
      <c r="I91" s="243">
        <v>2</v>
      </c>
      <c r="J91" s="1278"/>
    </row>
    <row r="92" spans="2:10">
      <c r="B92" s="51" t="s">
        <v>880</v>
      </c>
      <c r="C92" s="258">
        <v>0.30549999999999999</v>
      </c>
      <c r="D92" s="527" t="s">
        <v>902</v>
      </c>
      <c r="E92" s="349">
        <v>5</v>
      </c>
      <c r="F92" s="1278"/>
      <c r="G92" s="258">
        <v>0.3</v>
      </c>
      <c r="H92" s="527">
        <v>2680906753.1999998</v>
      </c>
      <c r="I92" s="243">
        <v>5</v>
      </c>
      <c r="J92" s="1278"/>
    </row>
    <row r="93" spans="2:10" ht="25">
      <c r="B93" s="51" t="s">
        <v>881</v>
      </c>
      <c r="C93" s="258">
        <v>0.17630000000000001</v>
      </c>
      <c r="D93" s="527">
        <v>1575830493</v>
      </c>
      <c r="E93" s="349">
        <v>2</v>
      </c>
      <c r="F93" s="1278"/>
      <c r="G93" s="258">
        <v>0.1</v>
      </c>
      <c r="H93" s="527">
        <v>893635584.39999998</v>
      </c>
      <c r="I93" s="243">
        <v>2</v>
      </c>
      <c r="J93" s="1278"/>
    </row>
    <row r="94" spans="2:10">
      <c r="B94" s="67" t="s">
        <v>882</v>
      </c>
      <c r="C94" s="259"/>
      <c r="D94" s="527"/>
      <c r="E94" s="350"/>
      <c r="F94" s="1278"/>
      <c r="G94" s="352"/>
      <c r="H94" s="529"/>
      <c r="I94" s="353"/>
      <c r="J94" s="1278"/>
    </row>
    <row r="95" spans="2:10">
      <c r="B95" s="51" t="s">
        <v>883</v>
      </c>
      <c r="C95" s="258">
        <v>0.2177</v>
      </c>
      <c r="D95" s="527">
        <v>1326394437.49</v>
      </c>
      <c r="E95" s="349">
        <v>2</v>
      </c>
      <c r="F95" s="1278"/>
      <c r="G95" s="258">
        <v>0.05</v>
      </c>
      <c r="H95" s="527">
        <v>466817792.19999999</v>
      </c>
      <c r="I95" s="243">
        <v>2</v>
      </c>
      <c r="J95" s="1278"/>
    </row>
    <row r="96" spans="2:10" ht="25.5" thickBot="1">
      <c r="B96" s="58" t="s">
        <v>884</v>
      </c>
      <c r="C96" s="260">
        <v>4.2099999999999999E-2</v>
      </c>
      <c r="D96" s="526">
        <v>376594825</v>
      </c>
      <c r="E96" s="351">
        <v>2</v>
      </c>
      <c r="F96" s="1279"/>
      <c r="G96" s="260">
        <v>0.02</v>
      </c>
      <c r="H96" s="526">
        <v>178727116.88</v>
      </c>
      <c r="I96" s="354">
        <v>2</v>
      </c>
      <c r="J96" s="1279"/>
    </row>
  </sheetData>
  <sheetProtection algorithmName="SHA-512" hashValue="Htaq5uP14dXpMDLcWZ7LCz1WSkITaklqq46jlJpxG3coSCZKxlT1VbF/u2eKBK4y5fVbTBbYQFf4iExlXt4G5g==" saltValue="JZgVv3VNeMDK3xx4evnWRw==" spinCount="100000" sheet="1" objects="1" scenarios="1"/>
  <mergeCells count="68">
    <mergeCell ref="B58:E58"/>
    <mergeCell ref="G58:I58"/>
    <mergeCell ref="B12:H12"/>
    <mergeCell ref="I11:L11"/>
    <mergeCell ref="F39:H39"/>
    <mergeCell ref="F40:H40"/>
    <mergeCell ref="F43:H43"/>
    <mergeCell ref="F44:H44"/>
    <mergeCell ref="F45:H45"/>
    <mergeCell ref="F17:H17"/>
    <mergeCell ref="F18:H18"/>
    <mergeCell ref="F32:H32"/>
    <mergeCell ref="B33:E33"/>
    <mergeCell ref="F53:F60"/>
    <mergeCell ref="J53:J60"/>
    <mergeCell ref="F11:H11"/>
    <mergeCell ref="B2:C2"/>
    <mergeCell ref="D5:E5"/>
    <mergeCell ref="F5:G5"/>
    <mergeCell ref="B5:C5"/>
    <mergeCell ref="B3:E3"/>
    <mergeCell ref="F89:F96"/>
    <mergeCell ref="J89:J96"/>
    <mergeCell ref="F77:F84"/>
    <mergeCell ref="J77:J84"/>
    <mergeCell ref="B62:C62"/>
    <mergeCell ref="C75:F75"/>
    <mergeCell ref="G75:J75"/>
    <mergeCell ref="C63:F63"/>
    <mergeCell ref="G63:J63"/>
    <mergeCell ref="F65:F72"/>
    <mergeCell ref="J65:J72"/>
    <mergeCell ref="B74:C74"/>
    <mergeCell ref="G87:J87"/>
    <mergeCell ref="C87:F87"/>
    <mergeCell ref="B86:C86"/>
    <mergeCell ref="F25:H25"/>
    <mergeCell ref="F26:H26"/>
    <mergeCell ref="F27:H27"/>
    <mergeCell ref="B50:C50"/>
    <mergeCell ref="C51:F51"/>
    <mergeCell ref="G51:J51"/>
    <mergeCell ref="F35:H35"/>
    <mergeCell ref="F42:H42"/>
    <mergeCell ref="F31:H31"/>
    <mergeCell ref="F36:H36"/>
    <mergeCell ref="F37:H37"/>
    <mergeCell ref="F38:H38"/>
    <mergeCell ref="F46:H46"/>
    <mergeCell ref="F47:H47"/>
    <mergeCell ref="B28:H28"/>
    <mergeCell ref="F14:H14"/>
    <mergeCell ref="F15:H15"/>
    <mergeCell ref="F16:H16"/>
    <mergeCell ref="F6:H6"/>
    <mergeCell ref="F7:H7"/>
    <mergeCell ref="F8:H8"/>
    <mergeCell ref="F9:H9"/>
    <mergeCell ref="F10:H10"/>
    <mergeCell ref="I15:L15"/>
    <mergeCell ref="I16:L16"/>
    <mergeCell ref="I23:L23"/>
    <mergeCell ref="I24:L24"/>
    <mergeCell ref="B20:H20"/>
    <mergeCell ref="F19:H19"/>
    <mergeCell ref="F22:H22"/>
    <mergeCell ref="F23:H23"/>
    <mergeCell ref="F24:H24"/>
  </mergeCells>
  <pageMargins left="0.7" right="0.7" top="0.75" bottom="0.75" header="0.3" footer="0.3"/>
  <pageSetup paperSize="9" orientation="portrait" r:id="rId1"/>
  <headerFooter>
    <oddFooter>&amp;L_x000D_&amp;1#&amp;"Calibri"&amp;10&amp;K000000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82612-BE25-4BD0-A253-AB017D7CC262}">
  <sheetPr>
    <tabColor theme="9" tint="0.59999389629810485"/>
    <pageSetUpPr fitToPage="1"/>
  </sheetPr>
  <dimension ref="B1:M39"/>
  <sheetViews>
    <sheetView zoomScaleNormal="100" zoomScaleSheetLayoutView="100" workbookViewId="0">
      <selection activeCell="H9" sqref="H9"/>
    </sheetView>
  </sheetViews>
  <sheetFormatPr defaultRowHeight="12.5"/>
  <cols>
    <col min="1" max="1" width="5" customWidth="1"/>
    <col min="2" max="4" width="33.3984375" customWidth="1"/>
    <col min="5" max="5" width="23.3984375" customWidth="1"/>
    <col min="6" max="6" width="10.8984375" customWidth="1"/>
    <col min="7" max="7" width="9.8984375" customWidth="1"/>
    <col min="8" max="9" width="13.09765625" customWidth="1"/>
    <col min="10" max="10" width="3.59765625" customWidth="1"/>
    <col min="11" max="11" width="11.09765625" customWidth="1"/>
    <col min="12" max="12" width="15.09765625" customWidth="1"/>
    <col min="13" max="13" width="5.09765625" customWidth="1"/>
    <col min="14" max="14" width="11.09765625" customWidth="1"/>
  </cols>
  <sheetData>
    <row r="1" spans="2:13" ht="13.4" customHeight="1">
      <c r="F1" s="176"/>
      <c r="G1" s="355" t="s">
        <v>85</v>
      </c>
    </row>
    <row r="2" spans="2:13" ht="50" customHeight="1">
      <c r="E2" s="48"/>
    </row>
    <row r="3" spans="2:13" ht="21">
      <c r="B3" s="1292" t="s">
        <v>22</v>
      </c>
      <c r="C3" s="1292"/>
      <c r="D3" s="22"/>
      <c r="E3" s="22"/>
      <c r="F3" s="22"/>
      <c r="G3" s="22"/>
      <c r="H3" s="22"/>
      <c r="I3" s="22"/>
      <c r="J3" s="22"/>
      <c r="K3" s="22"/>
    </row>
    <row r="4" spans="2:13" ht="15.5">
      <c r="B4" s="105"/>
      <c r="C4" s="22"/>
      <c r="D4" s="22"/>
      <c r="E4" s="22"/>
      <c r="F4" s="22"/>
      <c r="G4" s="22"/>
      <c r="H4" s="22"/>
      <c r="I4" s="22"/>
      <c r="J4" s="22"/>
      <c r="K4" s="22"/>
    </row>
    <row r="5" spans="2:13" ht="14.15" customHeight="1">
      <c r="B5" s="1139" t="s">
        <v>903</v>
      </c>
      <c r="C5" s="1139"/>
      <c r="D5" s="1139"/>
      <c r="E5" s="1139"/>
      <c r="F5" s="189"/>
      <c r="G5" s="189"/>
      <c r="H5" s="189"/>
      <c r="I5" s="189"/>
      <c r="J5" s="189"/>
      <c r="K5" s="189"/>
      <c r="L5" s="189"/>
      <c r="M5" s="189"/>
    </row>
    <row r="6" spans="2:13">
      <c r="K6" s="103"/>
    </row>
    <row r="7" spans="2:13" ht="14.15" customHeight="1">
      <c r="B7" s="1263" t="s">
        <v>904</v>
      </c>
      <c r="C7" s="1263"/>
      <c r="D7" s="1263"/>
      <c r="E7" s="1263"/>
    </row>
    <row r="8" spans="2:13" ht="14.15" customHeight="1">
      <c r="B8" s="1289" t="s">
        <v>905</v>
      </c>
      <c r="C8" s="1289"/>
      <c r="D8" s="1289"/>
      <c r="E8" s="1289"/>
    </row>
    <row r="9" spans="2:13" ht="14.15" customHeight="1">
      <c r="B9" s="1263" t="s">
        <v>906</v>
      </c>
      <c r="C9" s="1263"/>
      <c r="D9" s="1263"/>
      <c r="E9" s="1263"/>
    </row>
    <row r="10" spans="2:13" ht="14.15" customHeight="1">
      <c r="B10" s="1263" t="s">
        <v>907</v>
      </c>
      <c r="C10" s="1263"/>
      <c r="D10" s="1263"/>
      <c r="E10" s="1263"/>
    </row>
    <row r="11" spans="2:13" ht="14.15" customHeight="1">
      <c r="B11" s="1263" t="s">
        <v>908</v>
      </c>
      <c r="C11" s="1263"/>
      <c r="D11" s="1263"/>
      <c r="E11" s="1263"/>
    </row>
    <row r="12" spans="2:13" ht="14.15" customHeight="1">
      <c r="B12" s="1263" t="s">
        <v>909</v>
      </c>
      <c r="C12" s="1263"/>
      <c r="D12" s="1263"/>
      <c r="E12" s="1263"/>
    </row>
    <row r="13" spans="2:13" ht="14.15" customHeight="1">
      <c r="B13" s="1263" t="s">
        <v>910</v>
      </c>
      <c r="C13" s="1263"/>
      <c r="D13" s="1263"/>
      <c r="E13" s="1263"/>
    </row>
    <row r="14" spans="2:13" ht="14.15" customHeight="1">
      <c r="B14" s="1263" t="s">
        <v>911</v>
      </c>
      <c r="C14" s="1263"/>
      <c r="D14" s="1263"/>
      <c r="E14" s="1263"/>
    </row>
    <row r="15" spans="2:13" ht="14.15" customHeight="1">
      <c r="B15" s="1263" t="s">
        <v>912</v>
      </c>
      <c r="C15" s="1263"/>
      <c r="D15" s="1263"/>
      <c r="E15" s="1263"/>
    </row>
    <row r="16" spans="2:13" ht="14.15" customHeight="1">
      <c r="B16" s="1263" t="s">
        <v>913</v>
      </c>
      <c r="C16" s="1263"/>
      <c r="D16" s="1263"/>
      <c r="E16" s="1263"/>
      <c r="F16" s="100"/>
      <c r="G16" s="100"/>
      <c r="H16" s="100"/>
      <c r="I16" s="100"/>
    </row>
    <row r="17" spans="2:13" ht="14.15" customHeight="1">
      <c r="B17" s="1288" t="s">
        <v>914</v>
      </c>
      <c r="C17" s="1288"/>
      <c r="D17" s="1288"/>
      <c r="E17" s="1288"/>
      <c r="F17" s="100"/>
      <c r="G17" s="100"/>
      <c r="H17" s="100"/>
      <c r="I17" s="100"/>
    </row>
    <row r="18" spans="2:13" ht="14.15" customHeight="1">
      <c r="B18" s="1289" t="s">
        <v>915</v>
      </c>
      <c r="C18" s="1289"/>
      <c r="D18" s="1289"/>
      <c r="E18" s="1289"/>
      <c r="H18" s="100"/>
    </row>
    <row r="19" spans="2:13">
      <c r="B19" s="1289" t="s">
        <v>916</v>
      </c>
      <c r="C19" s="1289"/>
      <c r="D19" s="1289"/>
      <c r="E19" s="1289"/>
    </row>
    <row r="20" spans="2:13">
      <c r="B20" s="1289" t="s">
        <v>917</v>
      </c>
      <c r="C20" s="1289"/>
      <c r="D20" s="1289"/>
      <c r="E20" s="1289"/>
      <c r="J20" s="109"/>
      <c r="K20" s="109"/>
      <c r="L20" s="109"/>
      <c r="M20" s="109"/>
    </row>
    <row r="21" spans="2:13" s="128" customFormat="1" ht="12.65" customHeight="1">
      <c r="B21" s="1290" t="s">
        <v>918</v>
      </c>
      <c r="C21" s="1290"/>
      <c r="D21" s="1290"/>
      <c r="E21" s="1290"/>
      <c r="F21"/>
      <c r="G21"/>
    </row>
    <row r="22" spans="2:13">
      <c r="B22" s="1290" t="s">
        <v>919</v>
      </c>
      <c r="C22" s="1290"/>
      <c r="D22" s="1290"/>
      <c r="E22" s="1290"/>
      <c r="J22" s="109"/>
      <c r="K22" s="109"/>
      <c r="L22" s="109"/>
      <c r="M22" s="109"/>
    </row>
    <row r="23" spans="2:13" ht="13.5" customHeight="1">
      <c r="B23" s="1288" t="s">
        <v>920</v>
      </c>
      <c r="C23" s="1288"/>
      <c r="D23" s="1288"/>
      <c r="E23" s="1288"/>
      <c r="J23" s="109"/>
      <c r="K23" s="109"/>
      <c r="L23" s="109"/>
      <c r="M23" s="109"/>
    </row>
    <row r="24" spans="2:13">
      <c r="B24" s="1289" t="s">
        <v>921</v>
      </c>
      <c r="C24" s="1289"/>
      <c r="D24" s="1289"/>
      <c r="E24" s="1289"/>
    </row>
    <row r="25" spans="2:13" ht="14.25" customHeight="1">
      <c r="B25" s="1288" t="s">
        <v>922</v>
      </c>
      <c r="C25" s="1288"/>
      <c r="D25" s="1288"/>
      <c r="E25" s="1288"/>
    </row>
    <row r="26" spans="2:13">
      <c r="B26" s="1289" t="s">
        <v>923</v>
      </c>
      <c r="C26" s="1289"/>
      <c r="D26" s="1289"/>
      <c r="E26" s="1289"/>
    </row>
    <row r="27" spans="2:13">
      <c r="B27" s="1289" t="s">
        <v>924</v>
      </c>
      <c r="C27" s="1289"/>
      <c r="D27" s="1289"/>
      <c r="E27" s="1289"/>
    </row>
    <row r="28" spans="2:13" s="128" customFormat="1" ht="12.65" customHeight="1">
      <c r="B28" s="1289" t="s">
        <v>925</v>
      </c>
      <c r="C28" s="1289"/>
      <c r="D28" s="1289"/>
      <c r="E28" s="1289"/>
      <c r="F28"/>
    </row>
    <row r="29" spans="2:13" s="128" customFormat="1" ht="12.65" customHeight="1">
      <c r="B29" s="1289" t="s">
        <v>926</v>
      </c>
      <c r="C29" s="1289"/>
      <c r="D29" s="1289"/>
      <c r="E29" s="1289"/>
      <c r="F29"/>
    </row>
    <row r="30" spans="2:13" s="128" customFormat="1">
      <c r="B30" s="1290" t="s">
        <v>927</v>
      </c>
      <c r="C30" s="1290"/>
      <c r="D30" s="1290"/>
      <c r="E30" s="1290"/>
      <c r="F30"/>
    </row>
    <row r="31" spans="2:13" s="128" customFormat="1">
      <c r="B31" s="1290" t="s">
        <v>928</v>
      </c>
      <c r="C31" s="1290"/>
      <c r="D31" s="1290"/>
      <c r="E31" s="1290"/>
      <c r="F31"/>
    </row>
    <row r="32" spans="2:13" s="128" customFormat="1">
      <c r="B32" s="1290" t="s">
        <v>929</v>
      </c>
      <c r="C32" s="1290"/>
      <c r="D32" s="1290"/>
      <c r="E32" s="1290"/>
      <c r="F32"/>
    </row>
    <row r="33" spans="2:6" s="128" customFormat="1" ht="12.65" customHeight="1">
      <c r="B33" s="1290" t="s">
        <v>930</v>
      </c>
      <c r="C33" s="1290"/>
      <c r="D33" s="1290"/>
      <c r="E33" s="1290"/>
      <c r="F33"/>
    </row>
    <row r="34" spans="2:6" s="128" customFormat="1" ht="12.65" customHeight="1">
      <c r="B34" s="1290" t="s">
        <v>931</v>
      </c>
      <c r="C34" s="1290"/>
      <c r="D34" s="1290"/>
      <c r="E34" s="1290"/>
      <c r="F34"/>
    </row>
    <row r="35" spans="2:6" s="128" customFormat="1" ht="12.65" customHeight="1">
      <c r="B35" s="1290" t="s">
        <v>932</v>
      </c>
      <c r="C35" s="1290"/>
      <c r="D35" s="1290"/>
      <c r="E35" s="1290"/>
      <c r="F35"/>
    </row>
    <row r="36" spans="2:6" s="128" customFormat="1" ht="12.65" customHeight="1">
      <c r="B36" s="1290" t="s">
        <v>933</v>
      </c>
      <c r="C36" s="1290"/>
      <c r="D36" s="1290"/>
      <c r="E36" s="1290"/>
      <c r="F36"/>
    </row>
    <row r="37" spans="2:6" s="128" customFormat="1" ht="12.65" customHeight="1">
      <c r="B37" s="1290" t="s">
        <v>934</v>
      </c>
      <c r="C37" s="1290"/>
      <c r="D37" s="1290"/>
      <c r="E37" s="1290"/>
      <c r="F37"/>
    </row>
    <row r="38" spans="2:6">
      <c r="B38" s="1291" t="s">
        <v>935</v>
      </c>
      <c r="C38" s="1291"/>
      <c r="D38" s="1291"/>
      <c r="E38" s="1291"/>
    </row>
    <row r="39" spans="2:6">
      <c r="B39" s="1291" t="s">
        <v>936</v>
      </c>
      <c r="C39" s="1291"/>
      <c r="D39" s="1291"/>
      <c r="E39" s="1291"/>
    </row>
  </sheetData>
  <sheetProtection algorithmName="SHA-512" hashValue="4DAwRNIP9HrIxVeyQHMWF5+RMfgtIyxMVmdETgbs/hUKv1Dp6c0DXjooC8nItkhyI9R69lize+R+siFJ/YIJPA==" saltValue="xkxxqFDpGox1cPLDDqj09w==" spinCount="100000" sheet="1" objects="1" scenarios="1"/>
  <mergeCells count="35">
    <mergeCell ref="B3:C3"/>
    <mergeCell ref="B11:E11"/>
    <mergeCell ref="B12:E12"/>
    <mergeCell ref="B5:E5"/>
    <mergeCell ref="B7:E7"/>
    <mergeCell ref="B9:E9"/>
    <mergeCell ref="B10:E10"/>
    <mergeCell ref="B8:E8"/>
    <mergeCell ref="B29:E29"/>
    <mergeCell ref="B28:E28"/>
    <mergeCell ref="B27:E27"/>
    <mergeCell ref="B26:E26"/>
    <mergeCell ref="B22:E22"/>
    <mergeCell ref="B24:E24"/>
    <mergeCell ref="B39:E39"/>
    <mergeCell ref="B30:E30"/>
    <mergeCell ref="B31:E31"/>
    <mergeCell ref="B32:E32"/>
    <mergeCell ref="B34:E34"/>
    <mergeCell ref="B33:E33"/>
    <mergeCell ref="B37:E37"/>
    <mergeCell ref="B38:E38"/>
    <mergeCell ref="B35:E35"/>
    <mergeCell ref="B36:E36"/>
    <mergeCell ref="B17:E17"/>
    <mergeCell ref="B23:E23"/>
    <mergeCell ref="B25:E25"/>
    <mergeCell ref="B18:E18"/>
    <mergeCell ref="B13:E13"/>
    <mergeCell ref="B21:E21"/>
    <mergeCell ref="B19:E19"/>
    <mergeCell ref="B20:E20"/>
    <mergeCell ref="B14:E14"/>
    <mergeCell ref="B15:E15"/>
    <mergeCell ref="B16:E16"/>
  </mergeCells>
  <pageMargins left="0.25" right="0.25" top="0.75" bottom="0.75" header="0.3" footer="0.3"/>
  <pageSetup paperSize="8" orientation="landscape" horizontalDpi="1200" verticalDpi="1200" r:id="rId1"/>
  <headerFooter>
    <oddFooter>&amp;L_x000D_&amp;1#&amp;"Calibri"&amp;10&amp;K000000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64DBD-9ED0-42BA-A6E9-5E625E997F49}">
  <sheetPr>
    <tabColor theme="3"/>
  </sheetPr>
  <dimension ref="A1:G25"/>
  <sheetViews>
    <sheetView view="pageBreakPreview" zoomScaleNormal="100" zoomScaleSheetLayoutView="100" workbookViewId="0">
      <selection activeCell="B25" sqref="B25:G25"/>
    </sheetView>
  </sheetViews>
  <sheetFormatPr defaultColWidth="8.8984375" defaultRowHeight="12.5"/>
  <sheetData>
    <row r="1" spans="1:3">
      <c r="A1" s="56"/>
    </row>
    <row r="11" spans="1:3">
      <c r="C11" s="26"/>
    </row>
    <row r="20" spans="2:7">
      <c r="B20" s="1176" t="s">
        <v>25</v>
      </c>
      <c r="C20" s="1176"/>
      <c r="D20" s="1176"/>
      <c r="E20" s="1176"/>
      <c r="F20" s="1176"/>
      <c r="G20" s="1176"/>
    </row>
    <row r="21" spans="2:7">
      <c r="B21" s="1176" t="s">
        <v>26</v>
      </c>
      <c r="C21" s="1176"/>
      <c r="D21" s="1176"/>
      <c r="E21" s="1176"/>
      <c r="F21" s="1176"/>
      <c r="G21" s="1176"/>
    </row>
    <row r="22" spans="2:7">
      <c r="B22" s="1176" t="s">
        <v>27</v>
      </c>
      <c r="C22" s="1176"/>
      <c r="D22" s="1176"/>
      <c r="E22" s="1176"/>
      <c r="F22" s="1176"/>
      <c r="G22" s="1176"/>
    </row>
    <row r="23" spans="2:7">
      <c r="B23" s="1176" t="s">
        <v>28</v>
      </c>
      <c r="C23" s="1176"/>
      <c r="D23" s="1176"/>
      <c r="E23" s="1176"/>
      <c r="F23" s="1176"/>
      <c r="G23" s="1176"/>
    </row>
    <row r="24" spans="2:7">
      <c r="B24" s="1176" t="s">
        <v>29</v>
      </c>
      <c r="C24" s="1176"/>
      <c r="D24" s="1176"/>
      <c r="E24" s="1176"/>
      <c r="F24" s="1176"/>
      <c r="G24" s="1176"/>
    </row>
    <row r="25" spans="2:7">
      <c r="B25" s="1176" t="s">
        <v>30</v>
      </c>
      <c r="C25" s="1176"/>
      <c r="D25" s="1176"/>
      <c r="E25" s="1176"/>
      <c r="F25" s="1176"/>
      <c r="G25" s="1176"/>
    </row>
  </sheetData>
  <sheetProtection algorithmName="SHA-512" hashValue="ka3FmZfYAhN9y5yZVwwuP56zeKL0vltj/Ba5se24WF42xTnTWTRwTiQE+Px3D4MXgolWXPUUjt/0CRbYPn0f+Q==" saltValue="NX3a2nHUt6MjnnSz47cxFA==" spinCount="100000" sheet="1" objects="1" scenarios="1"/>
  <mergeCells count="6">
    <mergeCell ref="B25:G25"/>
    <mergeCell ref="B20:G20"/>
    <mergeCell ref="B21:G21"/>
    <mergeCell ref="B22:G22"/>
    <mergeCell ref="B23:G23"/>
    <mergeCell ref="B24:G24"/>
  </mergeCells>
  <hyperlinks>
    <hyperlink ref="B20" location="'Data security &amp; client privacy'!A1" display="Hyperlink" xr:uid="{D5923AA8-1E56-4361-B448-9598070E7B81}"/>
    <hyperlink ref="B21" location="Compliance!A1" display="Compliance" xr:uid="{E3DFC185-D4CA-4CDF-B73F-B70E3E9180CB}"/>
    <hyperlink ref="B22" location="Ethics!A1" display="Ethics" xr:uid="{4C415E96-B43C-4340-8B77-0D7FF8B90986}"/>
    <hyperlink ref="B23" location="OHS!A1" display="OHS" xr:uid="{1A8A3C6E-4BE1-420A-885C-404776ACF0FD}"/>
    <hyperlink ref="B24" location="'Product governance'!A1" display="Product governance" xr:uid="{96251E6C-9276-4997-8A2B-797071AF1D6F}"/>
    <hyperlink ref="B25" location="'Policies and frameworks'!A1" display="Policies and frameworks" xr:uid="{5D799290-FCAC-4631-B117-A1BA02B4CF95}"/>
  </hyperlinks>
  <pageMargins left="0.7" right="0.7" top="0.75" bottom="0.75" header="0.3" footer="0.3"/>
  <pageSetup paperSize="9" orientation="portrait" r:id="rId1"/>
  <headerFooter>
    <oddFooter>&amp;L_x000D_&amp;1#&amp;"Calibri"&amp;10&amp;K000000 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78A24-7706-4E42-9899-BE1A311CF207}">
  <sheetPr>
    <tabColor theme="9" tint="0.59999389629810485"/>
    <pageSetUpPr fitToPage="1"/>
  </sheetPr>
  <dimension ref="B1:S60"/>
  <sheetViews>
    <sheetView zoomScaleNormal="100" workbookViewId="0">
      <selection activeCell="I20" sqref="I20"/>
    </sheetView>
  </sheetViews>
  <sheetFormatPr defaultRowHeight="12.5"/>
  <cols>
    <col min="1" max="1" width="5" customWidth="1"/>
    <col min="2" max="2" width="65.8984375" customWidth="1"/>
    <col min="3" max="3" width="14.09765625" customWidth="1"/>
    <col min="4" max="4" width="12.69921875" style="218" customWidth="1"/>
    <col min="5" max="8" width="12.69921875" customWidth="1"/>
    <col min="9" max="9" width="15.296875" customWidth="1"/>
    <col min="10" max="10" width="13.3984375" customWidth="1"/>
    <col min="12" max="12" width="12.09765625" customWidth="1"/>
    <col min="16" max="16" width="6.8984375" customWidth="1"/>
    <col min="17" max="17" width="15.59765625" customWidth="1"/>
  </cols>
  <sheetData>
    <row r="1" spans="2:19" ht="13.4" customHeight="1">
      <c r="G1" s="176"/>
      <c r="H1" s="355" t="s">
        <v>85</v>
      </c>
    </row>
    <row r="2" spans="2:19" ht="64.400000000000006" customHeight="1">
      <c r="E2" s="109"/>
    </row>
    <row r="4" spans="2:19" ht="24.75" customHeight="1">
      <c r="B4" s="18" t="s">
        <v>937</v>
      </c>
      <c r="C4" s="18"/>
      <c r="D4" s="403"/>
      <c r="E4" s="20"/>
      <c r="F4" s="20"/>
      <c r="G4" s="20"/>
      <c r="H4" s="109"/>
      <c r="I4" s="109"/>
      <c r="J4" s="109"/>
      <c r="K4" s="109"/>
      <c r="L4" s="109"/>
      <c r="M4" s="109"/>
      <c r="N4" s="21"/>
      <c r="O4" s="21"/>
      <c r="P4" s="21"/>
      <c r="Q4" s="21"/>
      <c r="R4" s="21"/>
      <c r="S4" s="21"/>
    </row>
    <row r="5" spans="2:19" ht="18.5">
      <c r="B5" s="110" t="s">
        <v>938</v>
      </c>
      <c r="C5" s="110"/>
      <c r="D5" s="400"/>
      <c r="E5" s="109"/>
      <c r="F5" s="109"/>
      <c r="G5" s="109"/>
      <c r="H5" s="109"/>
      <c r="I5" s="109"/>
      <c r="J5" s="109"/>
      <c r="K5" s="109"/>
      <c r="L5" s="109"/>
      <c r="M5" s="109"/>
      <c r="N5" s="109"/>
      <c r="O5" s="109"/>
      <c r="P5" s="109"/>
      <c r="Q5" s="109"/>
      <c r="R5" s="109"/>
    </row>
    <row r="6" spans="2:19" ht="15.5">
      <c r="B6" s="112" t="s">
        <v>939</v>
      </c>
      <c r="C6" s="112"/>
      <c r="D6" s="400"/>
      <c r="E6" s="109"/>
      <c r="F6" s="109"/>
      <c r="G6" s="109"/>
      <c r="H6" s="109"/>
      <c r="I6" s="109"/>
      <c r="J6" s="109"/>
      <c r="K6" s="109"/>
      <c r="L6" s="109"/>
      <c r="M6" s="109"/>
      <c r="N6" s="109"/>
      <c r="O6" s="109"/>
      <c r="P6" s="109"/>
      <c r="Q6" s="109"/>
      <c r="R6" s="109"/>
    </row>
    <row r="7" spans="2:19" ht="200.5" customHeight="1">
      <c r="B7" s="1213" t="s">
        <v>940</v>
      </c>
      <c r="C7" s="1213"/>
      <c r="D7" s="1213"/>
      <c r="E7" s="1213"/>
      <c r="F7" s="1213"/>
      <c r="G7" s="109"/>
      <c r="H7" s="109"/>
      <c r="I7" s="109"/>
      <c r="J7" s="109"/>
      <c r="K7" s="109"/>
      <c r="L7" s="109"/>
      <c r="M7" s="109"/>
      <c r="N7" s="109"/>
      <c r="O7" s="109"/>
      <c r="P7" s="109"/>
      <c r="Q7" s="109"/>
      <c r="R7" s="265"/>
    </row>
    <row r="8" spans="2:19" ht="21">
      <c r="B8" s="363" t="s">
        <v>198</v>
      </c>
      <c r="C8" s="363"/>
      <c r="D8" s="400"/>
      <c r="E8" s="109"/>
      <c r="F8" s="109"/>
      <c r="G8" s="109"/>
      <c r="I8" s="109"/>
      <c r="K8" s="109"/>
      <c r="L8" s="109"/>
      <c r="M8" s="109"/>
      <c r="N8" s="109"/>
      <c r="O8" s="109"/>
      <c r="P8" s="109"/>
      <c r="Q8" s="109"/>
      <c r="R8" s="109"/>
    </row>
    <row r="9" spans="2:19">
      <c r="B9" s="82"/>
      <c r="C9" s="404">
        <v>2025</v>
      </c>
      <c r="D9" s="404">
        <v>2024</v>
      </c>
      <c r="E9" s="169">
        <v>2023</v>
      </c>
      <c r="F9" s="169">
        <v>2022</v>
      </c>
      <c r="G9" s="169">
        <v>2021</v>
      </c>
    </row>
    <row r="10" spans="2:19" ht="12.65" customHeight="1">
      <c r="B10" s="67" t="s">
        <v>941</v>
      </c>
      <c r="C10" s="67"/>
      <c r="D10" s="405"/>
      <c r="E10" s="67"/>
      <c r="F10" s="67"/>
      <c r="G10" s="67"/>
    </row>
    <row r="11" spans="2:19" ht="25" customHeight="1">
      <c r="B11" s="215" t="s">
        <v>942</v>
      </c>
      <c r="C11" s="366">
        <v>6</v>
      </c>
      <c r="D11" s="226">
        <v>5</v>
      </c>
      <c r="E11" s="323" t="s">
        <v>205</v>
      </c>
      <c r="F11" s="323" t="s">
        <v>205</v>
      </c>
      <c r="G11" s="800" t="s">
        <v>205</v>
      </c>
    </row>
    <row r="12" spans="2:19" ht="12" customHeight="1">
      <c r="B12" s="654" t="s">
        <v>943</v>
      </c>
      <c r="C12" s="366">
        <v>0</v>
      </c>
      <c r="D12" s="226">
        <v>0</v>
      </c>
      <c r="E12" s="323" t="s">
        <v>205</v>
      </c>
      <c r="F12" s="323" t="s">
        <v>205</v>
      </c>
      <c r="G12" s="800" t="s">
        <v>205</v>
      </c>
    </row>
    <row r="13" spans="2:19" ht="13.5" customHeight="1">
      <c r="B13" s="379" t="s">
        <v>944</v>
      </c>
      <c r="C13" s="366">
        <v>6</v>
      </c>
      <c r="D13" s="226">
        <v>5</v>
      </c>
      <c r="E13" s="323" t="s">
        <v>205</v>
      </c>
      <c r="F13" s="323" t="s">
        <v>205</v>
      </c>
      <c r="G13" s="800" t="s">
        <v>205</v>
      </c>
      <c r="I13" s="480"/>
    </row>
    <row r="14" spans="2:19" ht="12.65" customHeight="1">
      <c r="B14" s="268" t="s">
        <v>945</v>
      </c>
      <c r="C14" s="631">
        <v>69</v>
      </c>
      <c r="D14" s="226">
        <v>22</v>
      </c>
      <c r="E14" s="323">
        <v>36</v>
      </c>
      <c r="F14" s="323">
        <v>48</v>
      </c>
      <c r="G14" s="800">
        <v>14</v>
      </c>
    </row>
    <row r="15" spans="2:19" ht="25" customHeight="1">
      <c r="B15" s="268" t="s">
        <v>946</v>
      </c>
      <c r="C15" s="675" t="s">
        <v>211</v>
      </c>
      <c r="D15" s="226" t="s">
        <v>211</v>
      </c>
      <c r="E15" s="323" t="s">
        <v>211</v>
      </c>
      <c r="F15" s="323" t="s">
        <v>211</v>
      </c>
      <c r="G15" s="800" t="s">
        <v>211</v>
      </c>
    </row>
    <row r="16" spans="2:19" ht="12.65" customHeight="1">
      <c r="B16" s="359" t="s">
        <v>947</v>
      </c>
      <c r="C16" s="359"/>
      <c r="D16" s="406"/>
      <c r="E16" s="360"/>
      <c r="F16" s="360"/>
      <c r="G16" s="360"/>
      <c r="J16" s="109"/>
    </row>
    <row r="17" spans="2:19" ht="12.65" customHeight="1">
      <c r="B17" s="268" t="s">
        <v>948</v>
      </c>
      <c r="C17" s="1302">
        <v>5080</v>
      </c>
      <c r="D17" s="211">
        <v>8045</v>
      </c>
      <c r="E17" s="322">
        <v>8105</v>
      </c>
      <c r="F17" s="323" t="s">
        <v>205</v>
      </c>
      <c r="G17" s="800" t="s">
        <v>205</v>
      </c>
      <c r="H17" s="480"/>
      <c r="J17" s="109"/>
    </row>
    <row r="18" spans="2:19" ht="13.5" customHeight="1">
      <c r="B18" s="347" t="s">
        <v>949</v>
      </c>
      <c r="C18" s="1303"/>
      <c r="D18" s="212">
        <v>9738</v>
      </c>
      <c r="E18" s="345" t="s">
        <v>205</v>
      </c>
      <c r="F18" s="345" t="s">
        <v>205</v>
      </c>
      <c r="G18" s="866" t="s">
        <v>205</v>
      </c>
      <c r="H18" s="480"/>
      <c r="I18" s="261"/>
      <c r="J18" s="109"/>
      <c r="K18" s="109"/>
      <c r="L18" s="109"/>
      <c r="M18" s="109"/>
      <c r="N18" s="109"/>
      <c r="O18" s="109"/>
      <c r="P18" s="109"/>
      <c r="Q18" s="109"/>
      <c r="R18" s="109"/>
      <c r="S18" s="109"/>
    </row>
    <row r="19" spans="2:19" ht="35" customHeight="1">
      <c r="B19" s="1304" t="s">
        <v>1456</v>
      </c>
      <c r="C19" s="1304"/>
      <c r="D19" s="1304"/>
      <c r="E19" s="1304"/>
      <c r="F19" s="1304"/>
      <c r="G19" s="1304"/>
      <c r="H19" s="480"/>
      <c r="J19" s="109"/>
      <c r="K19" s="109"/>
      <c r="L19" s="109"/>
      <c r="M19" s="109"/>
      <c r="N19" s="109"/>
      <c r="O19" s="109"/>
      <c r="P19" s="109"/>
      <c r="Q19" s="109"/>
      <c r="R19" s="109"/>
      <c r="S19" s="109"/>
    </row>
    <row r="20" spans="2:19" ht="24" customHeight="1">
      <c r="B20" s="1305" t="s">
        <v>950</v>
      </c>
      <c r="C20" s="1305"/>
      <c r="D20" s="1305"/>
      <c r="E20" s="1305"/>
      <c r="F20" s="1305"/>
      <c r="G20" s="1305"/>
      <c r="H20" s="971"/>
      <c r="J20" s="109"/>
      <c r="K20" s="109"/>
      <c r="L20" s="109"/>
      <c r="M20" s="109"/>
      <c r="N20" s="109"/>
      <c r="O20" s="109"/>
      <c r="P20" s="109"/>
      <c r="Q20" s="109"/>
      <c r="R20" s="109"/>
      <c r="S20" s="109"/>
    </row>
    <row r="21" spans="2:19" ht="14.15" customHeight="1">
      <c r="B21" s="655"/>
      <c r="C21" s="655"/>
      <c r="D21" s="655"/>
      <c r="E21" s="655"/>
      <c r="F21" s="655"/>
      <c r="G21" s="655"/>
      <c r="H21" s="655"/>
      <c r="J21" s="109"/>
      <c r="K21" s="109"/>
      <c r="L21" s="109"/>
      <c r="M21" s="109"/>
      <c r="N21" s="109"/>
      <c r="O21" s="109"/>
      <c r="P21" s="109"/>
      <c r="Q21" s="109"/>
      <c r="R21" s="109"/>
      <c r="S21" s="109"/>
    </row>
    <row r="22" spans="2:19" ht="21" customHeight="1">
      <c r="B22" s="363" t="s">
        <v>325</v>
      </c>
      <c r="C22" s="363"/>
      <c r="D22" s="400"/>
      <c r="E22" s="109"/>
      <c r="F22" s="109"/>
      <c r="G22" s="109"/>
      <c r="K22" s="109"/>
      <c r="L22" s="109"/>
      <c r="M22" s="109"/>
      <c r="N22" s="109"/>
      <c r="O22" s="109"/>
      <c r="P22" s="109"/>
      <c r="Q22" s="109"/>
      <c r="R22" s="109"/>
    </row>
    <row r="23" spans="2:19" ht="12.65" customHeight="1">
      <c r="B23" s="82"/>
      <c r="C23" s="404">
        <v>2025</v>
      </c>
      <c r="D23" s="404">
        <v>2024</v>
      </c>
      <c r="E23" s="169">
        <v>2023</v>
      </c>
      <c r="F23" s="169">
        <v>2022</v>
      </c>
      <c r="G23" s="169">
        <v>2021</v>
      </c>
    </row>
    <row r="24" spans="2:19" ht="12.65" customHeight="1">
      <c r="B24" s="359" t="s">
        <v>951</v>
      </c>
      <c r="C24" s="406"/>
      <c r="D24" s="406"/>
      <c r="E24" s="360"/>
      <c r="F24" s="360"/>
      <c r="G24" s="360"/>
      <c r="J24" s="109"/>
    </row>
    <row r="25" spans="2:19" ht="17.25" customHeight="1">
      <c r="B25" s="268" t="s">
        <v>952</v>
      </c>
      <c r="C25" s="944">
        <v>2569</v>
      </c>
      <c r="D25" s="1300">
        <v>3099</v>
      </c>
      <c r="E25" s="1294">
        <v>3011</v>
      </c>
      <c r="F25" s="1296">
        <v>2644</v>
      </c>
      <c r="G25" s="1298" t="s">
        <v>205</v>
      </c>
      <c r="J25" s="109"/>
    </row>
    <row r="26" spans="2:19" ht="22.5" customHeight="1">
      <c r="B26" s="347" t="s">
        <v>953</v>
      </c>
      <c r="C26" s="945">
        <v>327</v>
      </c>
      <c r="D26" s="1301"/>
      <c r="E26" s="1295"/>
      <c r="F26" s="1297"/>
      <c r="G26" s="1299"/>
      <c r="J26" s="109"/>
      <c r="K26" s="109"/>
      <c r="L26" s="109"/>
      <c r="M26" s="109"/>
      <c r="N26" s="109"/>
      <c r="O26" s="109"/>
      <c r="P26" s="109"/>
      <c r="Q26" s="109"/>
      <c r="R26" s="109"/>
      <c r="S26" s="109"/>
    </row>
    <row r="27" spans="2:19" ht="33.65" customHeight="1">
      <c r="B27" s="1293" t="s">
        <v>954</v>
      </c>
      <c r="C27" s="1293"/>
      <c r="D27" s="1293"/>
      <c r="E27" s="1293"/>
      <c r="F27" s="1293"/>
      <c r="G27" s="1293"/>
      <c r="H27" s="864"/>
      <c r="J27" s="109"/>
      <c r="K27" s="109"/>
      <c r="L27" s="109"/>
      <c r="M27" s="109"/>
      <c r="N27" s="109"/>
      <c r="O27" s="109"/>
      <c r="P27" s="109"/>
      <c r="Q27" s="109"/>
      <c r="R27" s="109"/>
      <c r="S27" s="109"/>
    </row>
    <row r="28" spans="2:19">
      <c r="B28" s="109"/>
      <c r="C28" s="109"/>
      <c r="D28" s="400"/>
      <c r="E28" s="109"/>
      <c r="F28" s="109"/>
      <c r="G28" s="109"/>
      <c r="H28" s="109"/>
      <c r="J28" s="109"/>
      <c r="K28" s="109"/>
      <c r="L28" s="109"/>
      <c r="M28" s="109"/>
      <c r="N28" s="109"/>
      <c r="O28" s="109"/>
      <c r="P28" s="109"/>
      <c r="Q28" s="109"/>
      <c r="R28" s="109"/>
      <c r="S28" s="109"/>
    </row>
    <row r="29" spans="2:19">
      <c r="B29" s="109"/>
      <c r="C29" s="109"/>
      <c r="D29" s="400"/>
      <c r="E29" s="109"/>
      <c r="F29" s="109"/>
      <c r="G29" s="109"/>
      <c r="H29" s="109"/>
      <c r="I29" s="109"/>
      <c r="J29" s="109"/>
      <c r="K29" s="109"/>
      <c r="L29" s="109"/>
      <c r="M29" s="109"/>
      <c r="N29" s="109"/>
      <c r="O29" s="109"/>
      <c r="P29" s="109"/>
      <c r="Q29" s="109"/>
      <c r="R29" s="109"/>
      <c r="S29" s="109"/>
    </row>
    <row r="30" spans="2:19">
      <c r="B30" s="109"/>
      <c r="C30" s="109"/>
      <c r="D30" s="400"/>
      <c r="E30" s="109"/>
      <c r="F30" s="109"/>
      <c r="G30" s="109"/>
      <c r="H30" s="109"/>
      <c r="I30" s="109"/>
      <c r="J30" s="109"/>
      <c r="K30" s="109"/>
      <c r="L30" s="109"/>
      <c r="M30" s="109"/>
      <c r="N30" s="109"/>
      <c r="O30" s="109"/>
      <c r="P30" s="109"/>
      <c r="Q30" s="109"/>
      <c r="R30" s="109"/>
      <c r="S30" s="109"/>
    </row>
    <row r="31" spans="2:19">
      <c r="B31" s="109"/>
      <c r="C31" s="109"/>
      <c r="D31" s="400"/>
      <c r="E31" s="109"/>
      <c r="F31" s="109"/>
      <c r="G31" s="109"/>
      <c r="H31" s="109"/>
      <c r="I31" s="109"/>
      <c r="J31" s="109"/>
      <c r="K31" s="109"/>
      <c r="L31" s="109"/>
      <c r="M31" s="109"/>
      <c r="N31" s="109"/>
      <c r="O31" s="109"/>
      <c r="P31" s="109"/>
      <c r="Q31" s="109"/>
      <c r="R31" s="109"/>
      <c r="S31" s="109"/>
    </row>
    <row r="32" spans="2:19">
      <c r="B32" s="109"/>
      <c r="C32" s="109"/>
      <c r="D32" s="400"/>
      <c r="E32" s="109"/>
      <c r="F32" s="109"/>
      <c r="G32" s="109"/>
      <c r="H32" s="109"/>
      <c r="I32" s="109"/>
      <c r="J32" s="109"/>
      <c r="K32" s="109"/>
      <c r="L32" s="109"/>
      <c r="M32" s="109"/>
      <c r="N32" s="109"/>
      <c r="O32" s="109"/>
      <c r="P32" s="109"/>
      <c r="Q32" s="109"/>
      <c r="R32" s="109"/>
      <c r="S32" s="109"/>
    </row>
    <row r="33" spans="2:19">
      <c r="B33" s="109"/>
      <c r="C33" s="109"/>
      <c r="D33" s="400"/>
      <c r="E33" s="109"/>
      <c r="F33" s="109"/>
      <c r="G33" s="109"/>
      <c r="H33" s="109"/>
      <c r="I33" s="109"/>
      <c r="J33" s="109"/>
      <c r="K33" s="109"/>
      <c r="L33" s="109"/>
      <c r="M33" s="109"/>
      <c r="N33" s="109"/>
      <c r="O33" s="109"/>
      <c r="P33" s="109"/>
      <c r="Q33" s="109"/>
      <c r="R33" s="109"/>
      <c r="S33" s="109"/>
    </row>
    <row r="34" spans="2:19">
      <c r="B34" s="109"/>
      <c r="C34" s="109"/>
      <c r="D34" s="400"/>
      <c r="E34" s="109"/>
      <c r="F34" s="109"/>
      <c r="G34" s="109"/>
      <c r="H34" s="109"/>
      <c r="I34" s="109"/>
      <c r="J34" s="109"/>
      <c r="K34" s="109"/>
      <c r="L34" s="109"/>
      <c r="M34" s="109"/>
      <c r="N34" s="109"/>
      <c r="O34" s="109"/>
      <c r="P34" s="109"/>
      <c r="Q34" s="109"/>
      <c r="R34" s="109"/>
      <c r="S34" s="109"/>
    </row>
    <row r="35" spans="2:19">
      <c r="B35" s="109"/>
      <c r="C35" s="109"/>
      <c r="D35" s="400"/>
      <c r="E35" s="109"/>
      <c r="F35" s="109"/>
      <c r="G35" s="109"/>
      <c r="H35" s="109"/>
      <c r="I35" s="109"/>
      <c r="J35" s="109"/>
      <c r="K35" s="109"/>
      <c r="L35" s="109"/>
      <c r="M35" s="109"/>
      <c r="N35" s="109"/>
      <c r="O35" s="109"/>
      <c r="P35" s="109"/>
      <c r="Q35" s="109"/>
      <c r="R35" s="109"/>
      <c r="S35" s="109"/>
    </row>
    <row r="36" spans="2:19">
      <c r="B36" s="109"/>
      <c r="C36" s="109"/>
      <c r="D36" s="400"/>
      <c r="E36" s="109"/>
      <c r="F36" s="109"/>
      <c r="G36" s="109"/>
      <c r="H36" s="109"/>
      <c r="I36" s="109"/>
      <c r="J36" s="109"/>
      <c r="K36" s="109"/>
      <c r="L36" s="109"/>
      <c r="M36" s="109"/>
      <c r="N36" s="109"/>
      <c r="O36" s="109"/>
      <c r="P36" s="109"/>
      <c r="Q36" s="109"/>
      <c r="R36" s="109"/>
      <c r="S36" s="109"/>
    </row>
    <row r="37" spans="2:19">
      <c r="B37" s="109"/>
      <c r="C37" s="109"/>
      <c r="D37" s="400"/>
      <c r="E37" s="109"/>
      <c r="F37" s="109"/>
      <c r="G37" s="109"/>
      <c r="H37" s="109"/>
      <c r="I37" s="109"/>
      <c r="J37" s="109"/>
      <c r="K37" s="109"/>
      <c r="L37" s="109"/>
      <c r="M37" s="109"/>
      <c r="N37" s="109"/>
      <c r="O37" s="109"/>
      <c r="P37" s="109"/>
      <c r="Q37" s="109"/>
      <c r="R37" s="109"/>
      <c r="S37" s="109"/>
    </row>
    <row r="38" spans="2:19">
      <c r="B38" s="109"/>
      <c r="C38" s="109"/>
      <c r="D38" s="400"/>
      <c r="E38" s="109"/>
      <c r="F38" s="109"/>
      <c r="G38" s="109"/>
      <c r="H38" s="109"/>
      <c r="I38" s="109"/>
      <c r="J38" s="109"/>
      <c r="K38" s="109"/>
      <c r="L38" s="109"/>
      <c r="M38" s="109"/>
      <c r="N38" s="109"/>
      <c r="O38" s="109"/>
      <c r="P38" s="109"/>
      <c r="Q38" s="109"/>
      <c r="R38" s="109"/>
      <c r="S38" s="109"/>
    </row>
    <row r="39" spans="2:19">
      <c r="B39" s="109"/>
      <c r="C39" s="109"/>
      <c r="D39" s="400"/>
      <c r="E39" s="109"/>
      <c r="F39" s="109"/>
      <c r="G39" s="109"/>
      <c r="H39" s="109"/>
      <c r="I39" s="109"/>
      <c r="J39" s="109"/>
      <c r="K39" s="109"/>
      <c r="L39" s="109"/>
      <c r="M39" s="109"/>
      <c r="N39" s="109"/>
      <c r="O39" s="109"/>
      <c r="P39" s="109"/>
      <c r="Q39" s="109"/>
      <c r="R39" s="109"/>
      <c r="S39" s="109"/>
    </row>
    <row r="40" spans="2:19">
      <c r="B40" s="109"/>
      <c r="C40" s="109"/>
      <c r="D40" s="400"/>
      <c r="E40" s="109"/>
      <c r="F40" s="109"/>
      <c r="G40" s="109"/>
      <c r="H40" s="109"/>
      <c r="I40" s="109"/>
      <c r="J40" s="109"/>
      <c r="K40" s="109"/>
      <c r="L40" s="109"/>
      <c r="M40" s="109"/>
      <c r="N40" s="109"/>
      <c r="O40" s="109"/>
      <c r="P40" s="109"/>
      <c r="Q40" s="109"/>
      <c r="R40" s="109"/>
      <c r="S40" s="109"/>
    </row>
    <row r="41" spans="2:19">
      <c r="B41" s="109"/>
      <c r="C41" s="109"/>
      <c r="D41" s="400"/>
      <c r="E41" s="109"/>
      <c r="F41" s="109"/>
      <c r="G41" s="109"/>
      <c r="H41" s="109"/>
      <c r="I41" s="109"/>
      <c r="J41" s="109"/>
      <c r="K41" s="109"/>
      <c r="L41" s="109"/>
      <c r="M41" s="109"/>
      <c r="N41" s="109"/>
      <c r="O41" s="109"/>
      <c r="P41" s="109"/>
      <c r="Q41" s="109"/>
      <c r="R41" s="109"/>
      <c r="S41" s="109"/>
    </row>
    <row r="42" spans="2:19">
      <c r="B42" s="109"/>
      <c r="C42" s="109"/>
      <c r="D42" s="400"/>
      <c r="E42" s="109"/>
      <c r="F42" s="109"/>
      <c r="G42" s="109"/>
      <c r="H42" s="109"/>
      <c r="I42" s="109"/>
      <c r="J42" s="109"/>
      <c r="K42" s="109"/>
      <c r="L42" s="109"/>
      <c r="M42" s="109"/>
      <c r="N42" s="109"/>
      <c r="O42" s="109"/>
      <c r="P42" s="109"/>
      <c r="Q42" s="109"/>
      <c r="R42" s="109"/>
      <c r="S42" s="109"/>
    </row>
    <row r="43" spans="2:19">
      <c r="B43" s="109"/>
      <c r="C43" s="109"/>
      <c r="D43" s="400"/>
      <c r="E43" s="109"/>
      <c r="F43" s="109"/>
      <c r="G43" s="109"/>
      <c r="H43" s="109"/>
      <c r="I43" s="109"/>
      <c r="J43" s="109"/>
      <c r="K43" s="109"/>
      <c r="L43" s="109"/>
      <c r="M43" s="109"/>
      <c r="N43" s="109"/>
      <c r="O43" s="109"/>
      <c r="P43" s="109"/>
      <c r="Q43" s="109"/>
      <c r="R43" s="109"/>
      <c r="S43" s="109"/>
    </row>
    <row r="44" spans="2:19">
      <c r="B44" s="109"/>
      <c r="C44" s="109"/>
      <c r="D44" s="400"/>
      <c r="E44" s="109"/>
      <c r="F44" s="109"/>
      <c r="G44" s="109"/>
      <c r="H44" s="109"/>
      <c r="I44" s="109"/>
      <c r="J44" s="109"/>
      <c r="K44" s="109"/>
      <c r="L44" s="109"/>
      <c r="M44" s="109"/>
      <c r="N44" s="109"/>
      <c r="O44" s="109"/>
      <c r="P44" s="109"/>
      <c r="Q44" s="109"/>
      <c r="R44" s="109"/>
      <c r="S44" s="109"/>
    </row>
    <row r="45" spans="2:19">
      <c r="B45" s="109"/>
      <c r="C45" s="109"/>
      <c r="D45" s="400"/>
      <c r="E45" s="109"/>
      <c r="F45" s="109"/>
      <c r="G45" s="109"/>
      <c r="H45" s="109"/>
      <c r="I45" s="109"/>
      <c r="J45" s="109"/>
      <c r="K45" s="109"/>
      <c r="L45" s="109"/>
      <c r="M45" s="109"/>
      <c r="N45" s="109"/>
      <c r="O45" s="109"/>
      <c r="P45" s="109"/>
      <c r="Q45" s="109"/>
      <c r="R45" s="109"/>
      <c r="S45" s="109"/>
    </row>
    <row r="46" spans="2:19">
      <c r="B46" s="109"/>
      <c r="C46" s="109"/>
      <c r="D46" s="400"/>
      <c r="E46" s="109"/>
      <c r="F46" s="109"/>
      <c r="G46" s="109"/>
      <c r="H46" s="109"/>
      <c r="I46" s="109"/>
      <c r="J46" s="109"/>
      <c r="K46" s="109"/>
      <c r="L46" s="109"/>
      <c r="M46" s="109"/>
      <c r="N46" s="109"/>
      <c r="O46" s="109"/>
      <c r="P46" s="109"/>
      <c r="Q46" s="109"/>
      <c r="R46" s="109"/>
      <c r="S46" s="109"/>
    </row>
    <row r="47" spans="2:19">
      <c r="B47" s="109"/>
      <c r="C47" s="109"/>
      <c r="D47" s="400"/>
      <c r="E47" s="109"/>
      <c r="F47" s="109"/>
      <c r="G47" s="109"/>
      <c r="H47" s="109"/>
      <c r="I47" s="109"/>
      <c r="J47" s="109"/>
      <c r="K47" s="109"/>
      <c r="L47" s="109"/>
      <c r="M47" s="109"/>
      <c r="N47" s="109"/>
      <c r="O47" s="109"/>
      <c r="P47" s="109"/>
      <c r="Q47" s="109"/>
      <c r="R47" s="109"/>
      <c r="S47" s="109"/>
    </row>
    <row r="48" spans="2:19">
      <c r="B48" s="109"/>
      <c r="C48" s="109"/>
      <c r="D48" s="400"/>
      <c r="E48" s="109"/>
      <c r="F48" s="109"/>
      <c r="G48" s="109"/>
      <c r="H48" s="109"/>
      <c r="I48" s="109"/>
      <c r="J48" s="109"/>
      <c r="K48" s="109"/>
      <c r="L48" s="109"/>
      <c r="M48" s="109"/>
      <c r="N48" s="109"/>
      <c r="O48" s="109"/>
      <c r="P48" s="109"/>
      <c r="Q48" s="109"/>
      <c r="R48" s="109"/>
      <c r="S48" s="109"/>
    </row>
    <row r="49" spans="2:18">
      <c r="B49" s="109"/>
      <c r="C49" s="109"/>
      <c r="D49" s="400"/>
      <c r="E49" s="109"/>
      <c r="F49" s="109"/>
      <c r="G49" s="109"/>
      <c r="H49" s="109"/>
      <c r="I49" s="109"/>
      <c r="J49" s="109"/>
      <c r="K49" s="109"/>
      <c r="L49" s="109"/>
      <c r="M49" s="109"/>
      <c r="N49" s="109"/>
      <c r="O49" s="109"/>
      <c r="P49" s="109"/>
      <c r="Q49" s="109"/>
      <c r="R49" s="109"/>
    </row>
    <row r="50" spans="2:18">
      <c r="B50" s="109"/>
      <c r="C50" s="109"/>
      <c r="D50" s="400"/>
      <c r="E50" s="109"/>
      <c r="F50" s="109"/>
      <c r="G50" s="109"/>
      <c r="H50" s="109"/>
      <c r="I50" s="109"/>
      <c r="J50" s="109"/>
      <c r="K50" s="109"/>
      <c r="L50" s="109"/>
      <c r="M50" s="109"/>
      <c r="N50" s="109"/>
      <c r="O50" s="109"/>
      <c r="P50" s="109"/>
      <c r="Q50" s="109"/>
      <c r="R50" s="109"/>
    </row>
    <row r="51" spans="2:18">
      <c r="B51" s="109"/>
      <c r="C51" s="109"/>
      <c r="D51" s="400"/>
      <c r="E51" s="109"/>
      <c r="F51" s="109"/>
      <c r="G51" s="109"/>
      <c r="H51" s="109"/>
      <c r="I51" s="109"/>
      <c r="J51" s="109"/>
      <c r="K51" s="109"/>
      <c r="L51" s="109"/>
      <c r="M51" s="109"/>
      <c r="N51" s="109"/>
      <c r="O51" s="109"/>
      <c r="P51" s="109"/>
      <c r="Q51" s="109"/>
      <c r="R51" s="109"/>
    </row>
    <row r="52" spans="2:18">
      <c r="B52" s="109"/>
      <c r="C52" s="109"/>
      <c r="D52" s="400"/>
      <c r="E52" s="109"/>
      <c r="F52" s="109"/>
      <c r="G52" s="109"/>
      <c r="H52" s="109"/>
      <c r="I52" s="109"/>
      <c r="J52" s="109"/>
      <c r="K52" s="109"/>
      <c r="L52" s="109"/>
      <c r="M52" s="109"/>
      <c r="N52" s="109"/>
      <c r="O52" s="109"/>
      <c r="P52" s="109"/>
      <c r="Q52" s="109"/>
      <c r="R52" s="109"/>
    </row>
    <row r="53" spans="2:18">
      <c r="B53" s="109"/>
      <c r="C53" s="109"/>
      <c r="D53" s="400"/>
      <c r="E53" s="109"/>
      <c r="F53" s="109"/>
      <c r="G53" s="109"/>
      <c r="H53" s="109"/>
      <c r="I53" s="109"/>
      <c r="J53" s="109"/>
      <c r="K53" s="109"/>
      <c r="L53" s="109"/>
      <c r="M53" s="109"/>
      <c r="N53" s="109"/>
      <c r="O53" s="109"/>
      <c r="P53" s="109"/>
      <c r="Q53" s="109"/>
      <c r="R53" s="109"/>
    </row>
    <row r="54" spans="2:18">
      <c r="B54" s="109"/>
      <c r="C54" s="109"/>
      <c r="D54" s="400"/>
      <c r="E54" s="109"/>
      <c r="F54" s="109"/>
      <c r="G54" s="109"/>
      <c r="H54" s="109"/>
      <c r="I54" s="109"/>
      <c r="J54" s="109"/>
      <c r="K54" s="109"/>
      <c r="L54" s="109"/>
      <c r="M54" s="109"/>
      <c r="N54" s="109"/>
      <c r="O54" s="109"/>
      <c r="P54" s="109"/>
      <c r="Q54" s="109"/>
      <c r="R54" s="109"/>
    </row>
    <row r="55" spans="2:18">
      <c r="B55" s="109"/>
      <c r="C55" s="109"/>
      <c r="D55" s="400"/>
      <c r="E55" s="109"/>
      <c r="F55" s="109"/>
      <c r="G55" s="109"/>
      <c r="H55" s="109"/>
      <c r="I55" s="109"/>
      <c r="J55" s="109"/>
      <c r="K55" s="109"/>
      <c r="L55" s="109"/>
      <c r="M55" s="109"/>
      <c r="N55" s="109"/>
      <c r="O55" s="109"/>
      <c r="P55" s="109"/>
      <c r="Q55" s="109"/>
      <c r="R55" s="109"/>
    </row>
    <row r="56" spans="2:18">
      <c r="B56" s="109"/>
      <c r="C56" s="109"/>
      <c r="D56" s="400"/>
      <c r="E56" s="109"/>
      <c r="F56" s="109"/>
      <c r="G56" s="109"/>
      <c r="H56" s="109"/>
      <c r="I56" s="109"/>
      <c r="J56" s="109"/>
      <c r="K56" s="109"/>
      <c r="L56" s="109"/>
      <c r="M56" s="109"/>
      <c r="N56" s="109"/>
      <c r="O56" s="109"/>
      <c r="P56" s="109"/>
      <c r="Q56" s="109"/>
      <c r="R56" s="109"/>
    </row>
    <row r="57" spans="2:18">
      <c r="B57" s="109"/>
      <c r="C57" s="109"/>
      <c r="D57" s="400"/>
      <c r="E57" s="109"/>
      <c r="F57" s="109"/>
      <c r="G57" s="109"/>
      <c r="H57" s="109"/>
      <c r="I57" s="109"/>
      <c r="J57" s="109"/>
      <c r="K57" s="109"/>
      <c r="L57" s="109"/>
      <c r="M57" s="109"/>
      <c r="N57" s="109"/>
      <c r="O57" s="109"/>
      <c r="P57" s="109"/>
      <c r="Q57" s="109"/>
      <c r="R57" s="109"/>
    </row>
    <row r="58" spans="2:18">
      <c r="B58" s="109"/>
      <c r="C58" s="109"/>
      <c r="D58" s="400"/>
      <c r="E58" s="109"/>
      <c r="F58" s="109"/>
      <c r="G58" s="109"/>
      <c r="H58" s="109"/>
      <c r="I58" s="109"/>
      <c r="J58" s="109"/>
      <c r="K58" s="109"/>
      <c r="L58" s="109"/>
      <c r="M58" s="109"/>
      <c r="N58" s="109"/>
      <c r="O58" s="109"/>
      <c r="P58" s="109"/>
      <c r="Q58" s="109"/>
      <c r="R58" s="109"/>
    </row>
    <row r="59" spans="2:18">
      <c r="B59" s="109"/>
      <c r="C59" s="109"/>
      <c r="D59" s="400"/>
      <c r="E59" s="109"/>
      <c r="F59" s="109"/>
      <c r="G59" s="109"/>
      <c r="H59" s="109"/>
      <c r="I59" s="109"/>
      <c r="J59" s="109"/>
      <c r="K59" s="109"/>
      <c r="L59" s="109"/>
      <c r="M59" s="109"/>
      <c r="N59" s="109"/>
      <c r="O59" s="109"/>
      <c r="P59" s="109"/>
      <c r="Q59" s="109"/>
      <c r="R59" s="109"/>
    </row>
    <row r="60" spans="2:18">
      <c r="B60" s="109"/>
      <c r="C60" s="109"/>
      <c r="D60" s="400"/>
      <c r="E60" s="109"/>
      <c r="F60" s="109"/>
      <c r="G60" s="109"/>
      <c r="H60" s="109"/>
      <c r="I60" s="109"/>
      <c r="J60" s="109"/>
      <c r="K60" s="109"/>
      <c r="L60" s="109"/>
      <c r="M60" s="109"/>
      <c r="N60" s="109"/>
      <c r="O60" s="109"/>
      <c r="P60" s="109"/>
      <c r="Q60" s="109"/>
      <c r="R60" s="109"/>
    </row>
  </sheetData>
  <sheetProtection algorithmName="SHA-512" hashValue="JgDeI6DgLw8LKAzfww8RW2zdmD94NC4fYbsK9OjXnCxBWNfi4TrznUBztF5TpHdngJVJREh4d1xWvd0l1GMj/w==" saltValue="bcYNaegovXQs1SbBNOQbYw==" spinCount="100000" sheet="1" objects="1" scenarios="1"/>
  <mergeCells count="9">
    <mergeCell ref="B27:G27"/>
    <mergeCell ref="B7:F7"/>
    <mergeCell ref="E25:E26"/>
    <mergeCell ref="F25:F26"/>
    <mergeCell ref="G25:G26"/>
    <mergeCell ref="D25:D26"/>
    <mergeCell ref="C17:C18"/>
    <mergeCell ref="B19:G19"/>
    <mergeCell ref="B20:G20"/>
  </mergeCells>
  <pageMargins left="0.7" right="0.7" top="0.75" bottom="0.75" header="0.3" footer="0.3"/>
  <pageSetup paperSize="8" scale="65" orientation="landscape" horizontalDpi="1200" verticalDpi="1200" r:id="rId1"/>
  <headerFooter>
    <oddFooter>&amp;L_x000D_&amp;1#&amp;"Calibri"&amp;10&amp;K000000 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29440-6195-4E12-9737-9DF11FAEC592}">
  <sheetPr>
    <tabColor theme="9" tint="0.59999389629810485"/>
    <pageSetUpPr fitToPage="1"/>
  </sheetPr>
  <dimension ref="B1:V85"/>
  <sheetViews>
    <sheetView zoomScaleNormal="100" zoomScaleSheetLayoutView="53" workbookViewId="0">
      <selection activeCell="O35" sqref="O35"/>
    </sheetView>
  </sheetViews>
  <sheetFormatPr defaultRowHeight="12.75" customHeight="1"/>
  <cols>
    <col min="1" max="1" width="5" customWidth="1"/>
    <col min="2" max="2" width="106" customWidth="1"/>
    <col min="3" max="3" width="18.09765625" customWidth="1"/>
    <col min="4" max="4" width="16.3984375" style="218" customWidth="1"/>
    <col min="5" max="7" width="12.69921875" customWidth="1"/>
  </cols>
  <sheetData>
    <row r="1" spans="2:7" ht="13.4" customHeight="1">
      <c r="G1" s="355" t="s">
        <v>85</v>
      </c>
    </row>
    <row r="2" spans="2:7" ht="53.5" customHeight="1">
      <c r="F2" s="48"/>
    </row>
    <row r="4" spans="2:7" ht="24.75" customHeight="1">
      <c r="B4" s="18" t="s">
        <v>26</v>
      </c>
      <c r="C4" s="18"/>
      <c r="D4" s="398"/>
      <c r="E4" s="164"/>
      <c r="F4" s="164"/>
      <c r="G4" s="164"/>
    </row>
    <row r="5" spans="2:7" ht="18.5">
      <c r="B5" s="856"/>
      <c r="C5" s="856"/>
      <c r="D5" s="399"/>
      <c r="E5" s="1307"/>
      <c r="F5" s="1307"/>
      <c r="G5" s="1307"/>
    </row>
    <row r="6" spans="2:7" ht="15.75" customHeight="1">
      <c r="B6" s="1308" t="s">
        <v>955</v>
      </c>
      <c r="C6" s="1308"/>
      <c r="D6" s="1308"/>
      <c r="F6" s="103"/>
    </row>
    <row r="7" spans="2:7" ht="18.5">
      <c r="B7" s="1252"/>
      <c r="C7" s="1252"/>
      <c r="D7" s="1252"/>
      <c r="E7" s="1252"/>
      <c r="F7" s="1252"/>
    </row>
    <row r="8" spans="2:7" ht="19.399999999999999" customHeight="1">
      <c r="B8" s="158" t="s">
        <v>956</v>
      </c>
      <c r="C8" s="109"/>
      <c r="D8" s="109"/>
      <c r="E8" s="1309"/>
      <c r="F8" s="109"/>
    </row>
    <row r="9" spans="2:7" ht="105" customHeight="1">
      <c r="B9" s="215" t="s">
        <v>957</v>
      </c>
      <c r="C9" s="109"/>
      <c r="D9" s="109"/>
      <c r="E9" s="1309"/>
      <c r="F9" s="109"/>
    </row>
    <row r="10" spans="2:7" ht="13.4" customHeight="1">
      <c r="B10" s="152"/>
      <c r="C10" s="109"/>
      <c r="D10" s="109"/>
      <c r="E10" s="109"/>
      <c r="F10" s="109"/>
    </row>
    <row r="11" spans="2:7" ht="16.5" customHeight="1">
      <c r="B11" s="153" t="s">
        <v>958</v>
      </c>
      <c r="C11" s="109"/>
      <c r="D11" s="109"/>
      <c r="E11" s="1309"/>
      <c r="F11" s="109"/>
    </row>
    <row r="12" spans="2:7" ht="25" customHeight="1">
      <c r="B12" s="215" t="s">
        <v>959</v>
      </c>
      <c r="C12" s="109"/>
      <c r="D12" s="109"/>
      <c r="E12" s="1309"/>
      <c r="F12" s="109"/>
    </row>
    <row r="13" spans="2:7" ht="12.5">
      <c r="B13" s="109"/>
      <c r="C13" s="109"/>
      <c r="D13" s="109"/>
      <c r="E13" s="109"/>
      <c r="F13" s="109"/>
    </row>
    <row r="14" spans="2:7" ht="15.5">
      <c r="B14" s="154" t="s">
        <v>960</v>
      </c>
      <c r="C14" s="109"/>
      <c r="D14" s="109"/>
      <c r="E14" s="189"/>
      <c r="F14" s="109"/>
    </row>
    <row r="15" spans="2:7" ht="56.5" customHeight="1">
      <c r="B15" s="215" t="s">
        <v>961</v>
      </c>
      <c r="C15" s="109"/>
      <c r="D15" s="109"/>
      <c r="E15" s="189"/>
      <c r="F15" s="109"/>
    </row>
    <row r="16" spans="2:7" ht="13.4" customHeight="1">
      <c r="B16" s="155"/>
      <c r="C16" s="109"/>
      <c r="D16" s="109"/>
      <c r="E16" s="109"/>
      <c r="F16" s="109"/>
    </row>
    <row r="17" spans="2:8" ht="15.5">
      <c r="B17" s="156" t="s">
        <v>962</v>
      </c>
      <c r="C17" s="109"/>
      <c r="D17" s="109"/>
      <c r="E17" s="109"/>
      <c r="F17" s="109"/>
    </row>
    <row r="18" spans="2:8" ht="37.5">
      <c r="B18" s="215" t="s">
        <v>963</v>
      </c>
      <c r="C18" s="109"/>
      <c r="D18" s="109"/>
      <c r="E18" s="109"/>
    </row>
    <row r="19" spans="2:8" ht="15.5">
      <c r="B19" s="157"/>
      <c r="C19" s="109"/>
      <c r="D19" s="109"/>
      <c r="E19" s="109"/>
      <c r="F19" s="109"/>
    </row>
    <row r="20" spans="2:8" ht="15.65" customHeight="1">
      <c r="B20" s="156" t="s">
        <v>964</v>
      </c>
      <c r="C20" s="109"/>
      <c r="D20" s="109"/>
      <c r="E20" s="189"/>
      <c r="F20" s="109"/>
    </row>
    <row r="21" spans="2:8" ht="29.5" customHeight="1">
      <c r="B21" s="215" t="s">
        <v>965</v>
      </c>
      <c r="C21" s="109"/>
      <c r="D21" s="109"/>
      <c r="E21" s="109"/>
      <c r="F21" s="109"/>
    </row>
    <row r="22" spans="2:8" ht="12.5">
      <c r="B22" s="103"/>
      <c r="C22" s="567"/>
      <c r="D22" s="400"/>
      <c r="E22" s="109"/>
      <c r="F22" s="109"/>
    </row>
    <row r="23" spans="2:8" ht="21">
      <c r="B23" s="363" t="s">
        <v>198</v>
      </c>
      <c r="C23" s="363"/>
      <c r="D23" s="400"/>
    </row>
    <row r="24" spans="2:8" ht="21">
      <c r="B24" s="361" t="s">
        <v>966</v>
      </c>
      <c r="C24" s="361"/>
      <c r="D24" s="400"/>
      <c r="E24" s="109"/>
      <c r="F24" s="109"/>
    </row>
    <row r="25" spans="2:8" ht="12.5">
      <c r="B25" s="82" t="s">
        <v>967</v>
      </c>
      <c r="C25" s="63">
        <v>2025</v>
      </c>
      <c r="D25" s="63">
        <v>2024</v>
      </c>
      <c r="E25" s="49">
        <v>2023</v>
      </c>
      <c r="F25" s="49">
        <v>2022</v>
      </c>
      <c r="G25" s="49">
        <v>2021</v>
      </c>
    </row>
    <row r="26" spans="2:8" ht="67.5" customHeight="1">
      <c r="B26" s="269" t="s">
        <v>968</v>
      </c>
      <c r="C26" s="818">
        <v>0</v>
      </c>
      <c r="D26" s="344">
        <v>0</v>
      </c>
      <c r="E26" s="344">
        <v>0</v>
      </c>
      <c r="F26" s="344">
        <v>0</v>
      </c>
      <c r="G26" s="1002">
        <v>0</v>
      </c>
    </row>
    <row r="27" spans="2:8" ht="25" customHeight="1" thickBot="1">
      <c r="B27" s="378" t="s">
        <v>969</v>
      </c>
      <c r="C27" s="819" t="s">
        <v>970</v>
      </c>
      <c r="D27" s="345" t="s">
        <v>970</v>
      </c>
      <c r="E27" s="345" t="s">
        <v>970</v>
      </c>
      <c r="F27" s="345" t="s">
        <v>970</v>
      </c>
      <c r="G27" s="866" t="s">
        <v>970</v>
      </c>
      <c r="H27" s="221"/>
    </row>
    <row r="28" spans="2:8" ht="18">
      <c r="B28" s="104"/>
      <c r="C28" s="104"/>
      <c r="D28" s="587"/>
      <c r="E28" s="177"/>
      <c r="F28" s="178"/>
      <c r="G28" s="178"/>
    </row>
    <row r="29" spans="2:8" ht="21">
      <c r="B29" s="361" t="s">
        <v>971</v>
      </c>
      <c r="C29" s="361"/>
      <c r="D29" s="400"/>
      <c r="E29" s="109"/>
      <c r="F29" s="109"/>
    </row>
    <row r="30" spans="2:8" ht="12.5">
      <c r="B30" s="82" t="s">
        <v>972</v>
      </c>
      <c r="C30" s="63">
        <v>2025</v>
      </c>
      <c r="D30" s="63">
        <v>2024</v>
      </c>
      <c r="E30" s="49">
        <v>2023</v>
      </c>
      <c r="F30" s="49">
        <v>2022</v>
      </c>
      <c r="G30" s="49">
        <v>2021</v>
      </c>
    </row>
    <row r="31" spans="2:8" ht="62.5">
      <c r="B31" s="269" t="s">
        <v>973</v>
      </c>
      <c r="C31" s="818">
        <v>0</v>
      </c>
      <c r="D31" s="566">
        <v>0</v>
      </c>
      <c r="E31" s="344">
        <v>0</v>
      </c>
      <c r="F31" s="344">
        <v>0</v>
      </c>
      <c r="G31" s="1002">
        <v>0</v>
      </c>
    </row>
    <row r="32" spans="2:8" ht="25.5" thickBot="1">
      <c r="B32" s="378" t="s">
        <v>969</v>
      </c>
      <c r="C32" s="819" t="s">
        <v>970</v>
      </c>
      <c r="D32" s="345" t="s">
        <v>970</v>
      </c>
      <c r="E32" s="345" t="s">
        <v>970</v>
      </c>
      <c r="F32" s="345" t="s">
        <v>970</v>
      </c>
      <c r="G32" s="866" t="s">
        <v>970</v>
      </c>
    </row>
    <row r="33" spans="2:22" ht="18">
      <c r="B33" s="104"/>
      <c r="C33" s="104"/>
      <c r="D33" s="587"/>
      <c r="E33" s="177"/>
      <c r="F33" s="178"/>
      <c r="G33" s="178"/>
    </row>
    <row r="34" spans="2:22" ht="21">
      <c r="B34" s="361" t="s">
        <v>974</v>
      </c>
      <c r="C34" s="361"/>
      <c r="D34" s="855"/>
      <c r="E34" s="178"/>
      <c r="F34" s="178"/>
      <c r="G34" s="178"/>
    </row>
    <row r="35" spans="2:22" ht="13.75" customHeight="1">
      <c r="B35" s="82" t="s">
        <v>974</v>
      </c>
      <c r="C35" s="63">
        <v>2025</v>
      </c>
      <c r="D35" s="63">
        <v>2024</v>
      </c>
      <c r="E35" s="49">
        <v>2023</v>
      </c>
      <c r="F35" s="49">
        <v>2022</v>
      </c>
      <c r="G35" s="49">
        <v>2021</v>
      </c>
      <c r="J35" s="182"/>
      <c r="K35" s="182"/>
      <c r="L35" s="182"/>
      <c r="M35" s="182"/>
      <c r="N35" s="182"/>
      <c r="O35" s="182"/>
      <c r="P35" s="182"/>
      <c r="Q35" s="182"/>
      <c r="R35" s="182"/>
      <c r="S35" s="182"/>
      <c r="T35" s="182"/>
      <c r="U35" s="182"/>
      <c r="V35" s="182"/>
    </row>
    <row r="36" spans="2:22" ht="38.15" customHeight="1">
      <c r="B36" s="215" t="s">
        <v>975</v>
      </c>
      <c r="C36" s="366">
        <v>0</v>
      </c>
      <c r="D36" s="566">
        <v>0</v>
      </c>
      <c r="E36" s="323">
        <v>0</v>
      </c>
      <c r="F36" s="323">
        <v>0</v>
      </c>
      <c r="G36" s="800" t="s">
        <v>205</v>
      </c>
      <c r="J36" s="182"/>
      <c r="K36" s="182"/>
      <c r="L36" s="182"/>
      <c r="M36" s="182"/>
      <c r="N36" s="182"/>
      <c r="O36" s="182"/>
      <c r="P36" s="182"/>
      <c r="Q36" s="182"/>
      <c r="R36" s="182"/>
      <c r="S36" s="182"/>
      <c r="T36" s="182"/>
      <c r="U36" s="182"/>
      <c r="V36" s="182"/>
    </row>
    <row r="37" spans="2:22" ht="41.5" customHeight="1" thickBot="1">
      <c r="B37" s="319" t="s">
        <v>976</v>
      </c>
      <c r="C37" s="820">
        <v>0</v>
      </c>
      <c r="D37" s="431">
        <v>0</v>
      </c>
      <c r="E37" s="345" t="s">
        <v>205</v>
      </c>
      <c r="F37" s="345" t="s">
        <v>205</v>
      </c>
      <c r="G37" s="866" t="s">
        <v>205</v>
      </c>
    </row>
    <row r="38" spans="2:22" ht="10.5" customHeight="1">
      <c r="B38" s="170"/>
      <c r="C38" s="170"/>
      <c r="D38" s="401"/>
    </row>
    <row r="39" spans="2:22" ht="49.5" customHeight="1">
      <c r="B39" s="1306" t="s">
        <v>977</v>
      </c>
      <c r="C39" s="1306"/>
      <c r="D39" s="1306"/>
      <c r="E39" s="1306"/>
      <c r="F39" s="1306"/>
      <c r="G39" s="1306"/>
    </row>
    <row r="40" spans="2:22" ht="16.5">
      <c r="B40" s="170"/>
      <c r="C40" s="170"/>
      <c r="D40" s="401"/>
    </row>
    <row r="41" spans="2:22" ht="24.65" customHeight="1">
      <c r="B41" s="361" t="s">
        <v>978</v>
      </c>
      <c r="C41" s="361"/>
      <c r="D41" s="401"/>
      <c r="J41" s="182"/>
      <c r="K41" s="182"/>
      <c r="L41" s="182"/>
      <c r="M41" s="182"/>
      <c r="N41" s="182"/>
      <c r="O41" s="182"/>
      <c r="P41" s="182"/>
      <c r="Q41" s="182"/>
      <c r="R41" s="182"/>
      <c r="S41" s="182"/>
      <c r="T41" s="182"/>
      <c r="U41" s="182"/>
      <c r="V41" s="182"/>
    </row>
    <row r="42" spans="2:22" ht="21">
      <c r="B42" s="361" t="s">
        <v>979</v>
      </c>
      <c r="C42" s="361"/>
      <c r="D42" s="401"/>
    </row>
    <row r="43" spans="2:22" ht="12.5">
      <c r="B43" s="82" t="s">
        <v>979</v>
      </c>
      <c r="C43" s="63">
        <v>2025</v>
      </c>
      <c r="D43" s="63">
        <v>2024</v>
      </c>
      <c r="E43" s="49">
        <v>2023</v>
      </c>
      <c r="F43" s="49">
        <v>2022</v>
      </c>
      <c r="G43" s="49">
        <v>2021</v>
      </c>
    </row>
    <row r="44" spans="2:22" ht="25.5" thickBot="1">
      <c r="B44" s="319" t="s">
        <v>980</v>
      </c>
      <c r="C44" s="367">
        <v>0</v>
      </c>
      <c r="D44" s="375">
        <v>0</v>
      </c>
      <c r="E44" s="345">
        <v>0</v>
      </c>
      <c r="F44" s="345">
        <v>0</v>
      </c>
      <c r="G44" s="866" t="s">
        <v>205</v>
      </c>
    </row>
    <row r="46" spans="2:22" ht="21">
      <c r="B46" s="361" t="s">
        <v>981</v>
      </c>
      <c r="C46" s="361"/>
    </row>
    <row r="47" spans="2:22" ht="12.5">
      <c r="B47" s="82" t="s">
        <v>981</v>
      </c>
      <c r="C47" s="63">
        <v>2025</v>
      </c>
      <c r="D47" s="63">
        <v>2024</v>
      </c>
      <c r="E47" s="49">
        <v>2023</v>
      </c>
      <c r="F47" s="49">
        <v>2022</v>
      </c>
      <c r="G47" s="49">
        <v>2021</v>
      </c>
    </row>
    <row r="48" spans="2:22" ht="25.5" thickBot="1">
      <c r="B48" s="319" t="s">
        <v>982</v>
      </c>
      <c r="C48" s="367">
        <v>0</v>
      </c>
      <c r="D48" s="375">
        <v>0</v>
      </c>
      <c r="E48" s="345">
        <v>0</v>
      </c>
      <c r="F48" s="345">
        <v>0</v>
      </c>
      <c r="G48" s="866" t="s">
        <v>205</v>
      </c>
    </row>
    <row r="49" spans="2:22" ht="12.5">
      <c r="B49" s="362"/>
      <c r="C49" s="362"/>
      <c r="E49" s="261"/>
      <c r="F49" s="261"/>
      <c r="G49" s="261"/>
    </row>
    <row r="50" spans="2:22" ht="21">
      <c r="B50" s="361" t="s">
        <v>983</v>
      </c>
      <c r="C50" s="361"/>
      <c r="D50" s="401"/>
    </row>
    <row r="51" spans="2:22" ht="12.5">
      <c r="B51" s="82" t="s">
        <v>983</v>
      </c>
      <c r="C51" s="63">
        <v>2025</v>
      </c>
      <c r="D51" s="63">
        <v>2024</v>
      </c>
      <c r="E51" s="49">
        <v>2023</v>
      </c>
      <c r="F51" s="49">
        <v>2022</v>
      </c>
      <c r="G51" s="49">
        <v>2021</v>
      </c>
    </row>
    <row r="52" spans="2:22" ht="25.5" thickBot="1">
      <c r="B52" s="378" t="s">
        <v>984</v>
      </c>
      <c r="C52" s="819">
        <v>0</v>
      </c>
      <c r="D52" s="431">
        <v>0</v>
      </c>
      <c r="E52" s="345">
        <v>0</v>
      </c>
      <c r="F52" s="345">
        <v>0</v>
      </c>
      <c r="G52" s="866" t="s">
        <v>205</v>
      </c>
    </row>
    <row r="53" spans="2:22" ht="12.5">
      <c r="B53" s="362"/>
      <c r="C53" s="362"/>
      <c r="E53" s="261"/>
      <c r="F53" s="261"/>
      <c r="G53" s="261"/>
    </row>
    <row r="54" spans="2:22" ht="21">
      <c r="B54" s="363" t="s">
        <v>325</v>
      </c>
      <c r="C54" s="363"/>
      <c r="D54" s="400"/>
      <c r="E54" s="109"/>
      <c r="F54" s="109"/>
    </row>
    <row r="55" spans="2:22" ht="28.5" customHeight="1">
      <c r="B55" s="361" t="s">
        <v>966</v>
      </c>
      <c r="C55" s="361"/>
      <c r="D55" s="400"/>
      <c r="E55" s="109"/>
      <c r="F55" s="109"/>
    </row>
    <row r="56" spans="2:22" ht="13" customHeight="1">
      <c r="B56" s="82" t="s">
        <v>967</v>
      </c>
      <c r="C56" s="63">
        <v>2025</v>
      </c>
      <c r="D56" s="63">
        <v>2024</v>
      </c>
      <c r="E56" s="49">
        <v>2023</v>
      </c>
      <c r="F56" s="49">
        <v>2022</v>
      </c>
      <c r="G56" s="49">
        <v>2021</v>
      </c>
    </row>
    <row r="57" spans="2:22" ht="62.5">
      <c r="B57" s="269" t="s">
        <v>968</v>
      </c>
      <c r="C57" s="818">
        <v>0</v>
      </c>
      <c r="D57" s="566">
        <v>0</v>
      </c>
      <c r="E57" s="323">
        <v>0</v>
      </c>
      <c r="F57" s="323" t="s">
        <v>205</v>
      </c>
      <c r="G57" s="800" t="s">
        <v>205</v>
      </c>
    </row>
    <row r="58" spans="2:22" s="26" customFormat="1" ht="25.5" thickBot="1">
      <c r="B58" s="378" t="s">
        <v>969</v>
      </c>
      <c r="C58" s="821" t="s">
        <v>970</v>
      </c>
      <c r="D58" s="585" t="s">
        <v>970</v>
      </c>
      <c r="E58" s="585" t="s">
        <v>970</v>
      </c>
      <c r="F58" s="585" t="s">
        <v>205</v>
      </c>
      <c r="G58" s="1001" t="s">
        <v>205</v>
      </c>
    </row>
    <row r="59" spans="2:22" ht="18">
      <c r="B59" s="104"/>
      <c r="C59" s="104"/>
      <c r="D59" s="587"/>
      <c r="E59" s="177"/>
      <c r="F59" s="178"/>
      <c r="G59" s="178"/>
    </row>
    <row r="60" spans="2:22" ht="25" customHeight="1">
      <c r="B60" s="361" t="s">
        <v>971</v>
      </c>
      <c r="C60" s="361"/>
      <c r="D60" s="400"/>
      <c r="E60" s="109"/>
      <c r="F60" s="109"/>
    </row>
    <row r="61" spans="2:22" ht="14.15" customHeight="1">
      <c r="B61" s="82" t="s">
        <v>972</v>
      </c>
      <c r="C61" s="63">
        <v>2025</v>
      </c>
      <c r="D61" s="63">
        <v>2024</v>
      </c>
      <c r="E61" s="49">
        <v>2023</v>
      </c>
      <c r="F61" s="49">
        <v>2022</v>
      </c>
      <c r="G61" s="49">
        <v>2021</v>
      </c>
    </row>
    <row r="62" spans="2:22" ht="62.5">
      <c r="B62" s="269" t="s">
        <v>973</v>
      </c>
      <c r="C62" s="818">
        <v>0</v>
      </c>
      <c r="D62" s="323" t="s">
        <v>205</v>
      </c>
      <c r="E62" s="323" t="s">
        <v>205</v>
      </c>
      <c r="F62" s="323" t="s">
        <v>205</v>
      </c>
      <c r="G62" s="800" t="s">
        <v>205</v>
      </c>
    </row>
    <row r="63" spans="2:22" s="26" customFormat="1" ht="25.5" thickBot="1">
      <c r="B63" s="378" t="s">
        <v>969</v>
      </c>
      <c r="C63" s="821" t="s">
        <v>970</v>
      </c>
      <c r="D63" s="345" t="s">
        <v>205</v>
      </c>
      <c r="E63" s="345" t="s">
        <v>205</v>
      </c>
      <c r="F63" s="345" t="s">
        <v>205</v>
      </c>
      <c r="G63" s="866" t="s">
        <v>205</v>
      </c>
    </row>
    <row r="64" spans="2:22" ht="13.75" customHeight="1">
      <c r="B64" s="179"/>
      <c r="C64" s="179"/>
      <c r="D64" s="401"/>
      <c r="E64" s="180"/>
      <c r="F64" s="181"/>
      <c r="G64" s="181"/>
      <c r="J64" s="182"/>
      <c r="K64" s="182"/>
      <c r="L64" s="182"/>
      <c r="M64" s="182"/>
      <c r="N64" s="182"/>
      <c r="O64" s="182"/>
      <c r="P64" s="182"/>
      <c r="Q64" s="182"/>
      <c r="R64" s="182"/>
      <c r="S64" s="182"/>
      <c r="T64" s="182"/>
      <c r="U64" s="182"/>
      <c r="V64" s="182"/>
    </row>
    <row r="65" spans="2:22" ht="22.5" customHeight="1">
      <c r="B65" s="361" t="s">
        <v>974</v>
      </c>
      <c r="C65" s="361"/>
      <c r="D65" s="855"/>
      <c r="E65" s="178"/>
      <c r="F65" s="178"/>
      <c r="G65" s="178"/>
      <c r="J65" s="182"/>
      <c r="K65" s="182"/>
      <c r="L65" s="182"/>
      <c r="M65" s="182"/>
      <c r="N65" s="182"/>
      <c r="O65" s="182"/>
      <c r="P65" s="182"/>
      <c r="Q65" s="182"/>
      <c r="R65" s="182"/>
      <c r="S65" s="182"/>
      <c r="T65" s="182"/>
      <c r="U65" s="182"/>
      <c r="V65" s="182"/>
    </row>
    <row r="66" spans="2:22" ht="14.5" customHeight="1">
      <c r="B66" s="82" t="s">
        <v>974</v>
      </c>
      <c r="C66" s="63">
        <v>2025</v>
      </c>
      <c r="D66" s="63">
        <v>2024</v>
      </c>
      <c r="E66" s="49">
        <v>2023</v>
      </c>
      <c r="F66" s="49">
        <v>2022</v>
      </c>
      <c r="G66" s="49">
        <v>2021</v>
      </c>
    </row>
    <row r="67" spans="2:22" ht="37.5">
      <c r="B67" s="215" t="s">
        <v>975</v>
      </c>
      <c r="C67" s="366">
        <v>0</v>
      </c>
      <c r="D67" s="566">
        <v>0</v>
      </c>
      <c r="E67" s="323" t="s">
        <v>205</v>
      </c>
      <c r="F67" s="323" t="s">
        <v>205</v>
      </c>
      <c r="G67" s="800" t="s">
        <v>205</v>
      </c>
    </row>
    <row r="68" spans="2:22" ht="38" thickBot="1">
      <c r="B68" s="319" t="s">
        <v>985</v>
      </c>
      <c r="C68" s="820">
        <v>0</v>
      </c>
      <c r="D68" s="345">
        <v>0</v>
      </c>
      <c r="E68" s="345" t="s">
        <v>205</v>
      </c>
      <c r="F68" s="345" t="s">
        <v>205</v>
      </c>
      <c r="G68" s="866" t="s">
        <v>205</v>
      </c>
    </row>
    <row r="69" spans="2:22" ht="16.5">
      <c r="B69" s="170"/>
      <c r="C69" s="170"/>
      <c r="D69" s="401"/>
    </row>
    <row r="70" spans="2:22" ht="16.5" customHeight="1">
      <c r="B70" s="1306" t="s">
        <v>986</v>
      </c>
      <c r="C70" s="1306"/>
      <c r="D70" s="1306"/>
      <c r="E70" s="1306"/>
      <c r="F70" s="1306"/>
      <c r="G70" s="1306"/>
    </row>
    <row r="71" spans="2:22" ht="18.5" customHeight="1">
      <c r="B71" s="1000"/>
      <c r="C71" s="1000"/>
      <c r="D71" s="1000"/>
      <c r="E71" s="1000"/>
      <c r="F71" s="1000"/>
      <c r="G71" s="1000"/>
    </row>
    <row r="72" spans="2:22" ht="27.65" customHeight="1">
      <c r="B72" s="361" t="s">
        <v>978</v>
      </c>
      <c r="C72" s="361"/>
      <c r="D72" s="401"/>
      <c r="J72" s="182"/>
      <c r="K72" s="182"/>
      <c r="L72" s="182"/>
      <c r="M72" s="182"/>
      <c r="N72" s="182"/>
      <c r="O72" s="182"/>
      <c r="P72" s="182"/>
      <c r="Q72" s="182"/>
      <c r="R72" s="182"/>
      <c r="S72" s="182"/>
      <c r="T72" s="182"/>
      <c r="U72" s="182"/>
      <c r="V72" s="182"/>
    </row>
    <row r="73" spans="2:22" ht="21">
      <c r="B73" s="361" t="s">
        <v>979</v>
      </c>
      <c r="C73" s="361"/>
      <c r="D73" s="401"/>
    </row>
    <row r="74" spans="2:22" ht="12.5">
      <c r="B74" s="82" t="s">
        <v>979</v>
      </c>
      <c r="C74" s="63">
        <v>2025</v>
      </c>
      <c r="D74" s="63">
        <v>2024</v>
      </c>
      <c r="E74" s="49">
        <v>2023</v>
      </c>
      <c r="F74" s="49">
        <v>2022</v>
      </c>
      <c r="G74" s="49">
        <v>2021</v>
      </c>
    </row>
    <row r="75" spans="2:22" ht="25.5" thickBot="1">
      <c r="B75" s="319" t="s">
        <v>980</v>
      </c>
      <c r="C75" s="820">
        <v>0</v>
      </c>
      <c r="D75" s="431">
        <v>0</v>
      </c>
      <c r="E75" s="345">
        <v>0</v>
      </c>
      <c r="F75" s="345" t="s">
        <v>205</v>
      </c>
      <c r="G75" s="866" t="s">
        <v>205</v>
      </c>
    </row>
    <row r="77" spans="2:22" ht="21">
      <c r="B77" s="361" t="s">
        <v>981</v>
      </c>
      <c r="C77" s="361"/>
    </row>
    <row r="78" spans="2:22" ht="12.5">
      <c r="B78" s="82" t="s">
        <v>981</v>
      </c>
      <c r="C78" s="63">
        <v>2025</v>
      </c>
      <c r="D78" s="63">
        <v>2024</v>
      </c>
      <c r="E78" s="49">
        <v>2023</v>
      </c>
      <c r="F78" s="49">
        <v>2022</v>
      </c>
      <c r="G78" s="49">
        <v>2021</v>
      </c>
    </row>
    <row r="79" spans="2:22" ht="25.5" thickBot="1">
      <c r="B79" s="319" t="s">
        <v>987</v>
      </c>
      <c r="C79" s="820" t="s">
        <v>988</v>
      </c>
      <c r="D79" s="600">
        <f>1500*23.07</f>
        <v>34605</v>
      </c>
      <c r="E79" s="345" t="s">
        <v>989</v>
      </c>
      <c r="F79" s="345" t="s">
        <v>205</v>
      </c>
      <c r="G79" s="866" t="s">
        <v>205</v>
      </c>
    </row>
    <row r="80" spans="2:22" ht="12.5">
      <c r="B80" s="362"/>
      <c r="C80" s="362"/>
      <c r="E80" s="261"/>
      <c r="F80" s="261"/>
      <c r="G80" s="261"/>
    </row>
    <row r="81" spans="2:7" ht="21">
      <c r="B81" s="361" t="s">
        <v>983</v>
      </c>
      <c r="C81" s="361"/>
      <c r="D81" s="401"/>
    </row>
    <row r="82" spans="2:7" ht="12.5">
      <c r="B82" s="82" t="s">
        <v>983</v>
      </c>
      <c r="C82" s="63">
        <v>2025</v>
      </c>
      <c r="D82" s="63">
        <v>2024</v>
      </c>
      <c r="E82" s="49">
        <v>2023</v>
      </c>
      <c r="F82" s="49">
        <v>2022</v>
      </c>
      <c r="G82" s="49">
        <v>2021</v>
      </c>
    </row>
    <row r="83" spans="2:7" ht="25.5" thickBot="1">
      <c r="B83" s="378" t="s">
        <v>990</v>
      </c>
      <c r="C83" s="924" t="s">
        <v>991</v>
      </c>
      <c r="D83" s="600">
        <f>21425*23.07</f>
        <v>494274.75</v>
      </c>
      <c r="E83" s="345" t="s">
        <v>989</v>
      </c>
      <c r="F83" s="345" t="s">
        <v>205</v>
      </c>
      <c r="G83" s="866" t="s">
        <v>205</v>
      </c>
    </row>
    <row r="84" spans="2:7" ht="15.75" customHeight="1">
      <c r="B84" s="988" t="s">
        <v>992</v>
      </c>
      <c r="C84" s="362"/>
      <c r="E84" s="261"/>
      <c r="F84" s="261"/>
      <c r="G84" s="261"/>
    </row>
    <row r="85" spans="2:7" ht="12.5">
      <c r="C85" s="362"/>
      <c r="E85" s="261"/>
      <c r="F85" s="261"/>
      <c r="G85" s="261"/>
    </row>
  </sheetData>
  <sheetProtection algorithmName="SHA-512" hashValue="DCWpxXuRwh8HhWNM6hBtkP169IfNDSGI2Hk4K/ULmq44BUchqAGDHymvWzR3yBvUsIcPCvpBbHwh/6zepkRBiw==" saltValue="mjk5JhYgbIMyEdo/BzoBAg==" spinCount="100000" sheet="1" objects="1" scenarios="1"/>
  <mergeCells count="7">
    <mergeCell ref="B70:G70"/>
    <mergeCell ref="B39:G39"/>
    <mergeCell ref="E5:G5"/>
    <mergeCell ref="B6:D6"/>
    <mergeCell ref="B7:F7"/>
    <mergeCell ref="E8:E9"/>
    <mergeCell ref="E11:E12"/>
  </mergeCells>
  <pageMargins left="0.7" right="0.7" top="0.75" bottom="0.75" header="0.3" footer="0.3"/>
  <pageSetup paperSize="8" scale="36" orientation="landscape" horizontalDpi="1200" verticalDpi="1200" r:id="rId1"/>
  <headerFooter>
    <oddFooter>&amp;L_x000D_&amp;1#&amp;"Calibri"&amp;10&amp;K000000 Internal</oddFooter>
  </headerFooter>
  <ignoredErrors>
    <ignoredError sqref="C83 C79"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30014-5D5B-43EC-AF81-18E95859DAEB}">
  <sheetPr>
    <tabColor theme="9" tint="0.59999389629810485"/>
    <pageSetUpPr fitToPage="1"/>
  </sheetPr>
  <dimension ref="A1:V138"/>
  <sheetViews>
    <sheetView zoomScaleNormal="100" zoomScaleSheetLayoutView="90" workbookViewId="0">
      <selection activeCell="J8" sqref="J8"/>
    </sheetView>
  </sheetViews>
  <sheetFormatPr defaultRowHeight="12.5"/>
  <cols>
    <col min="1" max="1" width="5" customWidth="1"/>
    <col min="2" max="2" width="72.296875" customWidth="1"/>
    <col min="3" max="3" width="16.09765625" style="218" customWidth="1"/>
    <col min="4" max="4" width="18.296875" customWidth="1"/>
    <col min="5" max="5" width="17.3984375" customWidth="1"/>
    <col min="6" max="7" width="12.69921875" customWidth="1"/>
    <col min="8" max="8" width="28.09765625" customWidth="1"/>
    <col min="9" max="9" width="13.09765625" customWidth="1"/>
    <col min="10" max="10" width="4" customWidth="1"/>
    <col min="11" max="11" width="11.09765625" customWidth="1"/>
    <col min="12" max="12" width="28.296875" customWidth="1"/>
    <col min="13" max="13" width="5.09765625" customWidth="1"/>
    <col min="15" max="15" width="12.09765625" customWidth="1"/>
    <col min="19" max="19" width="6.8984375" customWidth="1"/>
    <col min="20" max="20" width="15.59765625" hidden="1" customWidth="1"/>
  </cols>
  <sheetData>
    <row r="1" spans="2:22" ht="13.4" customHeight="1">
      <c r="G1" s="355" t="s">
        <v>85</v>
      </c>
    </row>
    <row r="2" spans="2:22" ht="45.5" customHeight="1">
      <c r="E2" s="111"/>
      <c r="L2" s="159"/>
    </row>
    <row r="4" spans="2:22" ht="24.75" customHeight="1">
      <c r="B4" s="19" t="s">
        <v>27</v>
      </c>
      <c r="C4" s="576"/>
      <c r="D4" s="19"/>
      <c r="E4" s="19"/>
      <c r="F4" s="19"/>
      <c r="G4" s="19"/>
      <c r="H4" s="19"/>
      <c r="I4" s="19"/>
      <c r="J4" s="19"/>
      <c r="K4" s="19"/>
      <c r="L4" s="19"/>
      <c r="M4" s="19"/>
      <c r="N4" s="20"/>
      <c r="O4" s="20"/>
      <c r="P4" s="20"/>
      <c r="Q4" s="20"/>
      <c r="R4" s="20"/>
      <c r="S4" s="20"/>
      <c r="T4" s="20"/>
      <c r="U4" s="20"/>
      <c r="V4" s="21"/>
    </row>
    <row r="5" spans="2:22" ht="18.649999999999999" customHeight="1">
      <c r="B5" s="363" t="s">
        <v>198</v>
      </c>
      <c r="C5" s="577"/>
      <c r="D5" s="38"/>
      <c r="E5" s="38"/>
      <c r="F5" s="38"/>
      <c r="G5" s="38"/>
      <c r="H5" s="38"/>
      <c r="I5" s="38"/>
      <c r="J5" s="38"/>
      <c r="K5" s="38"/>
      <c r="L5" s="38"/>
      <c r="M5" s="38"/>
      <c r="N5" s="20"/>
      <c r="O5" s="20"/>
      <c r="P5" s="20"/>
      <c r="Q5" s="20"/>
      <c r="R5" s="20"/>
      <c r="S5" s="20"/>
      <c r="T5" s="20"/>
      <c r="U5" s="20"/>
    </row>
    <row r="6" spans="2:22" ht="24" customHeight="1">
      <c r="B6" s="946" t="s">
        <v>993</v>
      </c>
      <c r="C6" s="578"/>
      <c r="D6" s="361"/>
      <c r="E6" s="1308"/>
      <c r="F6" s="1308"/>
      <c r="G6" s="531"/>
      <c r="H6" s="1308"/>
      <c r="I6" s="1308"/>
      <c r="J6" s="1308"/>
      <c r="K6" s="1308"/>
      <c r="L6" s="1308"/>
      <c r="M6" s="1308"/>
      <c r="N6" s="20"/>
      <c r="O6" s="20"/>
      <c r="P6" s="20"/>
      <c r="Q6" s="20"/>
      <c r="R6" s="20"/>
      <c r="S6" s="20"/>
      <c r="T6" s="20"/>
      <c r="U6" s="20"/>
    </row>
    <row r="7" spans="2:22">
      <c r="B7" s="82" t="s">
        <v>27</v>
      </c>
      <c r="C7" s="568">
        <v>2025</v>
      </c>
      <c r="D7" s="365" t="s">
        <v>595</v>
      </c>
      <c r="E7" s="219" t="s">
        <v>596</v>
      </c>
      <c r="F7" s="219">
        <v>2022</v>
      </c>
      <c r="G7" s="219">
        <v>2021</v>
      </c>
    </row>
    <row r="8" spans="2:22" ht="12.65" customHeight="1">
      <c r="B8" s="1326" t="s">
        <v>994</v>
      </c>
      <c r="C8" s="1326"/>
      <c r="D8" s="1326"/>
      <c r="E8" s="1326"/>
      <c r="F8" s="1326"/>
      <c r="G8" s="1326"/>
    </row>
    <row r="9" spans="2:22" ht="13.5" customHeight="1">
      <c r="B9" s="376" t="s">
        <v>995</v>
      </c>
      <c r="C9" s="675">
        <v>5</v>
      </c>
      <c r="D9" s="569">
        <v>3</v>
      </c>
      <c r="E9" s="377">
        <v>10</v>
      </c>
      <c r="F9" s="377">
        <v>0</v>
      </c>
      <c r="G9" s="805">
        <v>2</v>
      </c>
    </row>
    <row r="10" spans="2:22" ht="75.650000000000006" customHeight="1">
      <c r="B10" s="95" t="s">
        <v>996</v>
      </c>
      <c r="C10" s="575" t="s">
        <v>997</v>
      </c>
      <c r="D10" s="226" t="s">
        <v>998</v>
      </c>
      <c r="E10" s="323" t="s">
        <v>999</v>
      </c>
      <c r="F10" s="329" t="s">
        <v>1470</v>
      </c>
      <c r="G10" s="800">
        <v>0</v>
      </c>
    </row>
    <row r="11" spans="2:22" ht="12.65" customHeight="1">
      <c r="B11" s="1327" t="s">
        <v>1462</v>
      </c>
      <c r="C11" s="1327"/>
      <c r="D11" s="1327"/>
      <c r="E11" s="1327"/>
      <c r="F11" s="1327"/>
      <c r="G11" s="1327"/>
    </row>
    <row r="12" spans="2:22" ht="24.5" customHeight="1">
      <c r="B12" s="95" t="s">
        <v>1437</v>
      </c>
      <c r="C12" s="621">
        <v>1651</v>
      </c>
      <c r="D12" s="211">
        <v>1512</v>
      </c>
      <c r="E12" s="322">
        <v>1306</v>
      </c>
      <c r="F12" s="323">
        <v>885</v>
      </c>
      <c r="G12" s="800">
        <v>899</v>
      </c>
      <c r="H12" s="926"/>
      <c r="I12" s="926"/>
      <c r="J12" s="926"/>
      <c r="K12" s="926"/>
    </row>
    <row r="13" spans="2:22" ht="12.65" customHeight="1">
      <c r="B13" s="95" t="s">
        <v>1062</v>
      </c>
      <c r="C13" s="621">
        <v>5112</v>
      </c>
      <c r="D13" s="211">
        <v>5686</v>
      </c>
      <c r="E13" s="322">
        <v>4735</v>
      </c>
      <c r="F13" s="329" t="s">
        <v>1470</v>
      </c>
      <c r="G13" s="329" t="s">
        <v>1470</v>
      </c>
      <c r="H13" s="926"/>
      <c r="I13" s="926"/>
      <c r="J13" s="926"/>
      <c r="K13" s="926"/>
    </row>
    <row r="14" spans="2:22" ht="12.65" customHeight="1">
      <c r="B14" s="1327" t="s">
        <v>1436</v>
      </c>
      <c r="C14" s="1327"/>
      <c r="D14" s="1327"/>
      <c r="E14" s="1327"/>
      <c r="F14" s="1327"/>
      <c r="G14" s="1327"/>
    </row>
    <row r="15" spans="2:22" ht="24.65" customHeight="1">
      <c r="B15" s="570" t="s">
        <v>1001</v>
      </c>
      <c r="C15" s="366">
        <v>43</v>
      </c>
      <c r="D15" s="570">
        <v>37</v>
      </c>
      <c r="E15" s="323">
        <v>34</v>
      </c>
      <c r="F15" s="323">
        <v>31</v>
      </c>
      <c r="G15" s="800">
        <v>31</v>
      </c>
    </row>
    <row r="16" spans="2:22" ht="25.5" customHeight="1">
      <c r="B16" s="364" t="s">
        <v>1002</v>
      </c>
      <c r="C16" s="366">
        <v>175</v>
      </c>
      <c r="D16" s="570">
        <v>150</v>
      </c>
      <c r="E16" s="322">
        <v>118</v>
      </c>
      <c r="F16" s="322">
        <v>126</v>
      </c>
      <c r="G16" s="781">
        <v>147</v>
      </c>
    </row>
    <row r="17" spans="2:11" ht="12.65" customHeight="1">
      <c r="B17" s="654" t="s">
        <v>1003</v>
      </c>
      <c r="C17" s="665">
        <v>94</v>
      </c>
      <c r="D17" s="570">
        <v>75</v>
      </c>
      <c r="E17" s="322">
        <v>56</v>
      </c>
      <c r="F17" s="322">
        <v>62</v>
      </c>
      <c r="G17" s="781">
        <v>81</v>
      </c>
    </row>
    <row r="18" spans="2:11" ht="12.65" customHeight="1">
      <c r="B18" s="654" t="s">
        <v>1004</v>
      </c>
      <c r="C18" s="665">
        <v>20</v>
      </c>
      <c r="D18" s="570">
        <v>12</v>
      </c>
      <c r="E18" s="322">
        <v>13</v>
      </c>
      <c r="F18" s="322">
        <v>19</v>
      </c>
      <c r="G18" s="781">
        <v>7</v>
      </c>
    </row>
    <row r="19" spans="2:11" ht="12.65" customHeight="1">
      <c r="B19" s="654" t="s">
        <v>1005</v>
      </c>
      <c r="C19" s="665">
        <v>9</v>
      </c>
      <c r="D19" s="570">
        <v>25</v>
      </c>
      <c r="E19" s="322">
        <v>21</v>
      </c>
      <c r="F19" s="322">
        <v>12</v>
      </c>
      <c r="G19" s="781">
        <v>25</v>
      </c>
    </row>
    <row r="20" spans="2:11" ht="12.65" customHeight="1">
      <c r="B20" s="654" t="s">
        <v>1006</v>
      </c>
      <c r="C20" s="665">
        <v>14</v>
      </c>
      <c r="D20" s="781" t="s">
        <v>205</v>
      </c>
      <c r="E20" s="781" t="s">
        <v>205</v>
      </c>
      <c r="F20" s="781" t="s">
        <v>205</v>
      </c>
      <c r="G20" s="781" t="s">
        <v>205</v>
      </c>
    </row>
    <row r="21" spans="2:11" ht="12.65" customHeight="1">
      <c r="B21" s="654" t="s">
        <v>1007</v>
      </c>
      <c r="C21" s="665">
        <v>20</v>
      </c>
      <c r="D21" s="570">
        <v>31</v>
      </c>
      <c r="E21" s="322">
        <v>23</v>
      </c>
      <c r="F21" s="322">
        <v>26</v>
      </c>
      <c r="G21" s="781" t="s">
        <v>205</v>
      </c>
    </row>
    <row r="22" spans="2:11" ht="12.65" customHeight="1">
      <c r="B22" s="654" t="s">
        <v>1008</v>
      </c>
      <c r="C22" s="665">
        <v>12</v>
      </c>
      <c r="D22" s="570">
        <v>2</v>
      </c>
      <c r="E22" s="781" t="s">
        <v>205</v>
      </c>
      <c r="F22" s="781" t="s">
        <v>205</v>
      </c>
      <c r="G22" s="781" t="s">
        <v>205</v>
      </c>
    </row>
    <row r="23" spans="2:11" ht="12.65" customHeight="1">
      <c r="B23" s="654" t="s">
        <v>1009</v>
      </c>
      <c r="C23" s="665">
        <v>0</v>
      </c>
      <c r="D23" s="570">
        <v>2</v>
      </c>
      <c r="E23" s="570">
        <v>1</v>
      </c>
      <c r="F23" s="570">
        <v>5</v>
      </c>
      <c r="G23" s="226" t="s">
        <v>205</v>
      </c>
    </row>
    <row r="24" spans="2:11" ht="12.65" customHeight="1">
      <c r="B24" s="654" t="s">
        <v>1010</v>
      </c>
      <c r="C24" s="665">
        <v>2</v>
      </c>
      <c r="D24" s="570">
        <v>3</v>
      </c>
      <c r="E24" s="322">
        <v>4</v>
      </c>
      <c r="F24" s="322">
        <v>2</v>
      </c>
      <c r="G24" s="781" t="s">
        <v>205</v>
      </c>
    </row>
    <row r="25" spans="2:11" ht="12.65" customHeight="1" thickBot="1">
      <c r="B25" s="674" t="s">
        <v>1011</v>
      </c>
      <c r="C25" s="989">
        <v>4</v>
      </c>
      <c r="D25" s="990">
        <v>2</v>
      </c>
      <c r="E25" s="325" t="s">
        <v>205</v>
      </c>
      <c r="F25" s="325" t="s">
        <v>205</v>
      </c>
      <c r="G25" s="783" t="s">
        <v>205</v>
      </c>
    </row>
    <row r="26" spans="2:11" ht="37.5" customHeight="1">
      <c r="B26" s="1313" t="s">
        <v>1463</v>
      </c>
      <c r="C26" s="1313"/>
      <c r="D26" s="1313"/>
      <c r="E26" s="1313"/>
      <c r="F26" s="1313"/>
      <c r="G26" s="1313"/>
      <c r="H26" s="334"/>
    </row>
    <row r="27" spans="2:11" ht="13" customHeight="1">
      <c r="B27" s="970"/>
      <c r="C27" s="970"/>
      <c r="D27" s="970"/>
      <c r="E27" s="970"/>
      <c r="F27" s="970"/>
      <c r="G27" s="970"/>
      <c r="H27" s="334"/>
    </row>
    <row r="28" spans="2:11" ht="20.149999999999999" customHeight="1">
      <c r="B28" s="1310" t="s">
        <v>1012</v>
      </c>
      <c r="C28" s="1310"/>
      <c r="D28" s="1310"/>
      <c r="E28" s="1310"/>
      <c r="F28" s="173"/>
      <c r="G28" s="173"/>
    </row>
    <row r="29" spans="2:11" ht="12.65" customHeight="1">
      <c r="B29" s="82" t="s">
        <v>1013</v>
      </c>
      <c r="C29" s="568">
        <v>2025</v>
      </c>
      <c r="D29" s="365" t="s">
        <v>595</v>
      </c>
      <c r="E29" s="219" t="s">
        <v>596</v>
      </c>
      <c r="F29" s="219">
        <v>2022</v>
      </c>
      <c r="G29" s="219">
        <v>2021</v>
      </c>
    </row>
    <row r="30" spans="2:11" ht="12.65" customHeight="1">
      <c r="B30" s="1315" t="s">
        <v>1014</v>
      </c>
      <c r="C30" s="1315"/>
      <c r="D30" s="1315"/>
      <c r="E30" s="1315"/>
      <c r="F30" s="1315"/>
      <c r="G30" s="1315"/>
    </row>
    <row r="31" spans="2:11" ht="14.15" customHeight="1">
      <c r="B31" s="215" t="s">
        <v>1015</v>
      </c>
      <c r="C31" s="366">
        <v>10</v>
      </c>
      <c r="D31" s="322" t="s">
        <v>205</v>
      </c>
      <c r="E31" s="322" t="s">
        <v>205</v>
      </c>
      <c r="F31" s="322" t="s">
        <v>205</v>
      </c>
      <c r="G31" s="781" t="s">
        <v>205</v>
      </c>
      <c r="H31" s="1269"/>
      <c r="I31" s="1269"/>
      <c r="J31" s="1269"/>
      <c r="K31" s="1269"/>
    </row>
    <row r="32" spans="2:11" ht="14.15" customHeight="1">
      <c r="B32" s="215" t="s">
        <v>1016</v>
      </c>
      <c r="C32" s="673">
        <v>0.83</v>
      </c>
      <c r="D32" s="322" t="s">
        <v>205</v>
      </c>
      <c r="E32" s="322" t="s">
        <v>205</v>
      </c>
      <c r="F32" s="322" t="s">
        <v>205</v>
      </c>
      <c r="G32" s="781" t="s">
        <v>205</v>
      </c>
      <c r="H32" s="1269"/>
      <c r="I32" s="1269"/>
      <c r="J32" s="1269"/>
      <c r="K32" s="1269"/>
    </row>
    <row r="33" spans="2:8" ht="14.15" customHeight="1">
      <c r="B33" s="1315" t="s">
        <v>1012</v>
      </c>
      <c r="C33" s="1315"/>
      <c r="D33" s="1315"/>
      <c r="E33" s="1315"/>
      <c r="F33" s="1315"/>
      <c r="G33" s="1315"/>
    </row>
    <row r="34" spans="2:8" ht="12.65" customHeight="1">
      <c r="B34" s="215" t="s">
        <v>1017</v>
      </c>
      <c r="C34" s="366">
        <v>0</v>
      </c>
      <c r="D34" s="570">
        <v>0</v>
      </c>
      <c r="E34" s="333">
        <v>0</v>
      </c>
      <c r="F34" s="323">
        <v>0</v>
      </c>
      <c r="G34" s="800">
        <v>0</v>
      </c>
    </row>
    <row r="35" spans="2:8" ht="24.65" customHeight="1">
      <c r="B35" s="215" t="s">
        <v>1018</v>
      </c>
      <c r="C35" s="366">
        <v>0</v>
      </c>
      <c r="D35" s="570">
        <v>0</v>
      </c>
      <c r="E35" s="333">
        <v>0</v>
      </c>
      <c r="F35" s="323">
        <v>0</v>
      </c>
      <c r="G35" s="800">
        <v>0</v>
      </c>
    </row>
    <row r="36" spans="2:8" ht="27" customHeight="1">
      <c r="B36" s="215" t="s">
        <v>1019</v>
      </c>
      <c r="C36" s="366">
        <v>0</v>
      </c>
      <c r="D36" s="570">
        <v>0</v>
      </c>
      <c r="E36" s="333">
        <v>0</v>
      </c>
      <c r="F36" s="323">
        <v>0</v>
      </c>
      <c r="G36" s="800">
        <v>0</v>
      </c>
    </row>
    <row r="37" spans="2:8" ht="26.15" customHeight="1">
      <c r="B37" s="215" t="s">
        <v>1020</v>
      </c>
      <c r="C37" s="366">
        <v>0</v>
      </c>
      <c r="D37" s="570">
        <v>0</v>
      </c>
      <c r="E37" s="333">
        <v>0</v>
      </c>
      <c r="F37" s="323">
        <v>0</v>
      </c>
      <c r="G37" s="800">
        <v>0</v>
      </c>
    </row>
    <row r="38" spans="2:8" ht="16.5" customHeight="1" thickBot="1">
      <c r="B38" s="319" t="s">
        <v>1021</v>
      </c>
      <c r="C38" s="367">
        <v>0</v>
      </c>
      <c r="D38" s="990">
        <v>0</v>
      </c>
      <c r="E38" s="991">
        <v>0</v>
      </c>
      <c r="F38" s="345">
        <v>0</v>
      </c>
      <c r="G38" s="866">
        <v>0</v>
      </c>
    </row>
    <row r="39" spans="2:8" ht="195.5" customHeight="1">
      <c r="B39" s="1313" t="s">
        <v>1451</v>
      </c>
      <c r="C39" s="1313"/>
      <c r="D39" s="1313"/>
      <c r="E39" s="1313"/>
      <c r="F39" s="1313"/>
      <c r="G39" s="1313"/>
    </row>
    <row r="40" spans="2:8" ht="17.149999999999999" customHeight="1">
      <c r="B40" s="362"/>
      <c r="C40" s="261"/>
      <c r="D40" s="362"/>
      <c r="E40" s="362"/>
      <c r="F40" s="362"/>
      <c r="G40" s="362"/>
    </row>
    <row r="41" spans="2:8" ht="23.15" customHeight="1">
      <c r="B41" s="1310" t="s">
        <v>1022</v>
      </c>
      <c r="C41" s="1310"/>
      <c r="D41" s="1310"/>
      <c r="E41" s="1310"/>
    </row>
    <row r="42" spans="2:8">
      <c r="B42" s="1311" t="s">
        <v>1023</v>
      </c>
      <c r="C42" s="1311"/>
      <c r="D42" s="1312"/>
      <c r="E42" s="1312"/>
      <c r="F42" s="1312"/>
      <c r="G42" s="1312"/>
    </row>
    <row r="43" spans="2:8" ht="12.65" customHeight="1">
      <c r="B43" s="82" t="s">
        <v>1024</v>
      </c>
      <c r="C43" s="568">
        <v>2025</v>
      </c>
      <c r="D43" s="365" t="s">
        <v>595</v>
      </c>
      <c r="E43" s="219" t="s">
        <v>596</v>
      </c>
      <c r="F43" s="219">
        <v>2022</v>
      </c>
      <c r="G43" s="219">
        <v>2021</v>
      </c>
    </row>
    <row r="44" spans="2:8" ht="27" customHeight="1" thickBot="1">
      <c r="B44" s="319" t="s">
        <v>1025</v>
      </c>
      <c r="C44" s="770">
        <v>500000</v>
      </c>
      <c r="D44" s="212">
        <v>1500000</v>
      </c>
      <c r="E44" s="992">
        <v>215000</v>
      </c>
      <c r="F44" s="325">
        <v>300000</v>
      </c>
      <c r="G44" s="783">
        <v>281000</v>
      </c>
    </row>
    <row r="45" spans="2:8" s="510" customFormat="1" ht="26.15" customHeight="1">
      <c r="B45" s="1314" t="s">
        <v>1026</v>
      </c>
      <c r="C45" s="1314"/>
      <c r="D45" s="1314"/>
      <c r="E45" s="1314"/>
      <c r="F45" s="1314"/>
      <c r="G45" s="1314"/>
    </row>
    <row r="46" spans="2:8" ht="19" customHeight="1"/>
    <row r="47" spans="2:8" ht="21">
      <c r="B47" s="1310" t="s">
        <v>1027</v>
      </c>
      <c r="C47" s="1310"/>
      <c r="D47" s="1310"/>
      <c r="E47" s="1310"/>
      <c r="F47" s="1310"/>
      <c r="G47" s="1310"/>
    </row>
    <row r="48" spans="2:8" ht="12.65" customHeight="1">
      <c r="B48" s="563" t="s">
        <v>1028</v>
      </c>
      <c r="C48" s="568">
        <v>2025</v>
      </c>
      <c r="D48" s="365" t="s">
        <v>595</v>
      </c>
      <c r="E48" s="219" t="s">
        <v>596</v>
      </c>
      <c r="F48" s="219">
        <v>2022</v>
      </c>
      <c r="G48" s="219">
        <v>2021</v>
      </c>
      <c r="H48" s="334"/>
    </row>
    <row r="49" spans="2:8" ht="12.65" customHeight="1">
      <c r="B49" s="337" t="s">
        <v>1029</v>
      </c>
      <c r="C49" s="1320"/>
      <c r="D49" s="1320"/>
      <c r="E49" s="1320"/>
      <c r="F49" s="1320"/>
      <c r="G49" s="1320"/>
      <c r="H49" s="334"/>
    </row>
    <row r="50" spans="2:8" ht="12.65" customHeight="1">
      <c r="B50" s="806" t="s">
        <v>1030</v>
      </c>
      <c r="C50" s="366">
        <v>12</v>
      </c>
      <c r="D50" s="211" t="s">
        <v>205</v>
      </c>
      <c r="E50" s="211" t="s">
        <v>205</v>
      </c>
      <c r="F50" s="211" t="s">
        <v>205</v>
      </c>
      <c r="G50" s="211" t="s">
        <v>205</v>
      </c>
      <c r="H50" s="334"/>
    </row>
    <row r="51" spans="2:8" ht="12.65" customHeight="1">
      <c r="B51" s="807" t="s">
        <v>1031</v>
      </c>
      <c r="C51" s="673">
        <v>1</v>
      </c>
      <c r="D51" s="211" t="s">
        <v>205</v>
      </c>
      <c r="E51" s="211" t="s">
        <v>205</v>
      </c>
      <c r="F51" s="211" t="s">
        <v>205</v>
      </c>
      <c r="G51" s="211" t="s">
        <v>205</v>
      </c>
      <c r="H51" s="334"/>
    </row>
    <row r="52" spans="2:8" ht="12.65" customHeight="1">
      <c r="B52" s="337" t="s">
        <v>1032</v>
      </c>
      <c r="C52" s="1320"/>
      <c r="D52" s="1320"/>
      <c r="E52" s="1320"/>
      <c r="F52" s="1320"/>
      <c r="G52" s="1320"/>
      <c r="H52" s="334"/>
    </row>
    <row r="53" spans="2:8" ht="12.65" customHeight="1">
      <c r="B53" s="806" t="s">
        <v>1033</v>
      </c>
      <c r="C53" s="621">
        <v>3236</v>
      </c>
      <c r="D53" s="211" t="s">
        <v>205</v>
      </c>
      <c r="E53" s="211" t="s">
        <v>205</v>
      </c>
      <c r="F53" s="211" t="s">
        <v>205</v>
      </c>
      <c r="G53" s="211" t="s">
        <v>205</v>
      </c>
      <c r="H53" s="334"/>
    </row>
    <row r="54" spans="2:8" ht="12.65" customHeight="1">
      <c r="B54" s="807" t="s">
        <v>1034</v>
      </c>
      <c r="C54" s="673">
        <v>0.27</v>
      </c>
      <c r="D54" s="211" t="s">
        <v>205</v>
      </c>
      <c r="E54" s="211" t="s">
        <v>205</v>
      </c>
      <c r="F54" s="211" t="s">
        <v>205</v>
      </c>
      <c r="G54" s="211" t="s">
        <v>205</v>
      </c>
      <c r="H54" s="334"/>
    </row>
    <row r="55" spans="2:8" ht="12.65" customHeight="1">
      <c r="B55" s="806" t="s">
        <v>1035</v>
      </c>
      <c r="C55" s="366">
        <v>20</v>
      </c>
      <c r="D55" s="211" t="s">
        <v>205</v>
      </c>
      <c r="E55" s="211" t="s">
        <v>205</v>
      </c>
      <c r="F55" s="211" t="s">
        <v>205</v>
      </c>
      <c r="G55" s="211" t="s">
        <v>205</v>
      </c>
      <c r="H55" s="334"/>
    </row>
    <row r="56" spans="2:8" ht="12.65" customHeight="1">
      <c r="B56" s="807" t="s">
        <v>1036</v>
      </c>
      <c r="C56" s="673">
        <v>0.69</v>
      </c>
      <c r="D56" s="211" t="s">
        <v>205</v>
      </c>
      <c r="E56" s="211" t="s">
        <v>205</v>
      </c>
      <c r="F56" s="211" t="s">
        <v>205</v>
      </c>
      <c r="G56" s="211" t="s">
        <v>205</v>
      </c>
      <c r="H56" s="334"/>
    </row>
    <row r="57" spans="2:8" ht="12.65" customHeight="1">
      <c r="B57" s="806" t="s">
        <v>1037</v>
      </c>
      <c r="C57" s="366">
        <v>161</v>
      </c>
      <c r="D57" s="211" t="s">
        <v>205</v>
      </c>
      <c r="E57" s="211" t="s">
        <v>205</v>
      </c>
      <c r="F57" s="211" t="s">
        <v>205</v>
      </c>
      <c r="G57" s="211" t="s">
        <v>205</v>
      </c>
      <c r="H57" s="334"/>
    </row>
    <row r="58" spans="2:8" ht="12.65" customHeight="1">
      <c r="B58" s="807" t="s">
        <v>1038</v>
      </c>
      <c r="C58" s="673">
        <v>0.45</v>
      </c>
      <c r="D58" s="211" t="s">
        <v>205</v>
      </c>
      <c r="E58" s="211" t="s">
        <v>205</v>
      </c>
      <c r="F58" s="211" t="s">
        <v>205</v>
      </c>
      <c r="G58" s="211" t="s">
        <v>205</v>
      </c>
      <c r="H58" s="334"/>
    </row>
    <row r="59" spans="2:8" ht="12.65" customHeight="1">
      <c r="B59" s="806" t="s">
        <v>1039</v>
      </c>
      <c r="C59" s="621">
        <v>1029</v>
      </c>
      <c r="D59" s="211" t="s">
        <v>205</v>
      </c>
      <c r="E59" s="211" t="s">
        <v>205</v>
      </c>
      <c r="F59" s="211" t="s">
        <v>205</v>
      </c>
      <c r="G59" s="211" t="s">
        <v>205</v>
      </c>
      <c r="H59" s="334"/>
    </row>
    <row r="60" spans="2:8" ht="12.65" customHeight="1">
      <c r="B60" s="807" t="s">
        <v>1040</v>
      </c>
      <c r="C60" s="673">
        <v>0.45</v>
      </c>
      <c r="D60" s="211" t="s">
        <v>205</v>
      </c>
      <c r="E60" s="211" t="s">
        <v>205</v>
      </c>
      <c r="F60" s="211" t="s">
        <v>205</v>
      </c>
      <c r="G60" s="211" t="s">
        <v>205</v>
      </c>
      <c r="H60" s="334"/>
    </row>
    <row r="61" spans="2:8" ht="12.65" customHeight="1">
      <c r="B61" s="806" t="s">
        <v>1041</v>
      </c>
      <c r="C61" s="366">
        <v>578</v>
      </c>
      <c r="D61" s="211" t="s">
        <v>205</v>
      </c>
      <c r="E61" s="211" t="s">
        <v>205</v>
      </c>
      <c r="F61" s="211" t="s">
        <v>205</v>
      </c>
      <c r="G61" s="211" t="s">
        <v>205</v>
      </c>
      <c r="H61" s="334"/>
    </row>
    <row r="62" spans="2:8" ht="12.65" customHeight="1">
      <c r="B62" s="807" t="s">
        <v>1042</v>
      </c>
      <c r="C62" s="673">
        <v>0.28999999999999998</v>
      </c>
      <c r="D62" s="211" t="s">
        <v>205</v>
      </c>
      <c r="E62" s="211" t="s">
        <v>205</v>
      </c>
      <c r="F62" s="211" t="s">
        <v>205</v>
      </c>
      <c r="G62" s="211" t="s">
        <v>205</v>
      </c>
      <c r="H62" s="334"/>
    </row>
    <row r="63" spans="2:8" ht="12.65" customHeight="1">
      <c r="B63" s="806" t="s">
        <v>1043</v>
      </c>
      <c r="C63" s="621">
        <v>1428</v>
      </c>
      <c r="D63" s="211" t="s">
        <v>205</v>
      </c>
      <c r="E63" s="211" t="s">
        <v>205</v>
      </c>
      <c r="F63" s="211" t="s">
        <v>205</v>
      </c>
      <c r="G63" s="211" t="s">
        <v>205</v>
      </c>
      <c r="H63" s="334"/>
    </row>
    <row r="64" spans="2:8" ht="12.65" customHeight="1" thickBot="1">
      <c r="B64" s="993" t="s">
        <v>1044</v>
      </c>
      <c r="C64" s="919">
        <v>0.19</v>
      </c>
      <c r="D64" s="212" t="s">
        <v>205</v>
      </c>
      <c r="E64" s="212" t="s">
        <v>205</v>
      </c>
      <c r="F64" s="212" t="s">
        <v>205</v>
      </c>
      <c r="G64" s="212" t="s">
        <v>205</v>
      </c>
      <c r="H64" s="334"/>
    </row>
    <row r="65" spans="2:8" ht="39" customHeight="1">
      <c r="B65" s="1316" t="s">
        <v>1045</v>
      </c>
      <c r="C65" s="1316"/>
      <c r="D65" s="1316"/>
      <c r="E65" s="1316"/>
      <c r="F65" s="1316"/>
      <c r="G65" s="1316"/>
      <c r="H65" s="334"/>
    </row>
    <row r="66" spans="2:8" ht="12.65" customHeight="1">
      <c r="B66" s="571"/>
      <c r="C66" s="579"/>
      <c r="D66" s="572"/>
      <c r="E66" s="572"/>
      <c r="F66" s="572"/>
      <c r="G66" s="572"/>
      <c r="H66" s="334"/>
    </row>
    <row r="67" spans="2:8" ht="24" customHeight="1">
      <c r="B67" s="976" t="s">
        <v>1046</v>
      </c>
      <c r="C67" s="174">
        <v>2025</v>
      </c>
      <c r="D67" s="977" t="s">
        <v>595</v>
      </c>
      <c r="E67" s="167" t="s">
        <v>596</v>
      </c>
      <c r="F67" s="167">
        <v>2022</v>
      </c>
      <c r="G67" s="167">
        <v>2021</v>
      </c>
      <c r="H67" s="334"/>
    </row>
    <row r="68" spans="2:8" ht="12.65" customHeight="1">
      <c r="B68" s="215" t="s">
        <v>1461</v>
      </c>
      <c r="C68" s="621">
        <v>11931</v>
      </c>
      <c r="D68" s="211">
        <v>9326</v>
      </c>
      <c r="E68" s="211">
        <v>12150</v>
      </c>
      <c r="F68" s="211">
        <v>7796</v>
      </c>
      <c r="G68" s="211">
        <v>6671</v>
      </c>
      <c r="H68" s="978"/>
    </row>
    <row r="69" spans="2:8" ht="12.65" customHeight="1">
      <c r="B69" s="1318" t="s">
        <v>1048</v>
      </c>
      <c r="C69" s="1318"/>
      <c r="D69" s="211"/>
      <c r="E69" s="211"/>
      <c r="F69" s="211"/>
      <c r="G69" s="211"/>
      <c r="H69" s="1321"/>
    </row>
    <row r="70" spans="2:8" ht="12.65" customHeight="1">
      <c r="B70" s="806" t="s">
        <v>1030</v>
      </c>
      <c r="C70" s="366">
        <v>12</v>
      </c>
      <c r="D70" s="211" t="s">
        <v>205</v>
      </c>
      <c r="E70" s="211" t="s">
        <v>205</v>
      </c>
      <c r="F70" s="211" t="s">
        <v>205</v>
      </c>
      <c r="G70" s="211" t="s">
        <v>205</v>
      </c>
      <c r="H70" s="1321"/>
    </row>
    <row r="71" spans="2:8" ht="12.65" customHeight="1">
      <c r="B71" s="807" t="s">
        <v>1031</v>
      </c>
      <c r="C71" s="673">
        <v>1</v>
      </c>
      <c r="D71" s="211" t="s">
        <v>205</v>
      </c>
      <c r="E71" s="211" t="s">
        <v>205</v>
      </c>
      <c r="F71" s="211" t="s">
        <v>205</v>
      </c>
      <c r="G71" s="211" t="s">
        <v>205</v>
      </c>
      <c r="H71" s="1321"/>
    </row>
    <row r="72" spans="2:8" ht="12.65" customHeight="1">
      <c r="B72" s="1318" t="s">
        <v>1049</v>
      </c>
      <c r="C72" s="1319"/>
      <c r="D72" s="211"/>
      <c r="E72" s="211"/>
      <c r="F72" s="211"/>
      <c r="G72" s="211"/>
      <c r="H72" s="978"/>
    </row>
    <row r="73" spans="2:8" ht="12.65" customHeight="1">
      <c r="B73" s="806" t="s">
        <v>1033</v>
      </c>
      <c r="C73" s="809">
        <v>11625</v>
      </c>
      <c r="D73" s="211" t="s">
        <v>205</v>
      </c>
      <c r="E73" s="211" t="s">
        <v>205</v>
      </c>
      <c r="F73" s="211" t="s">
        <v>205</v>
      </c>
      <c r="G73" s="211" t="s">
        <v>205</v>
      </c>
      <c r="H73" s="978"/>
    </row>
    <row r="74" spans="2:8" ht="12.65" customHeight="1">
      <c r="B74" s="807" t="s">
        <v>1034</v>
      </c>
      <c r="C74" s="808">
        <v>0.96</v>
      </c>
      <c r="D74" s="211" t="s">
        <v>205</v>
      </c>
      <c r="E74" s="211" t="s">
        <v>205</v>
      </c>
      <c r="F74" s="211" t="s">
        <v>205</v>
      </c>
      <c r="G74" s="211" t="s">
        <v>205</v>
      </c>
      <c r="H74" s="978"/>
    </row>
    <row r="75" spans="2:8" ht="12.65" customHeight="1">
      <c r="B75" s="806" t="s">
        <v>1035</v>
      </c>
      <c r="C75" s="810">
        <v>17</v>
      </c>
      <c r="D75" s="211" t="s">
        <v>205</v>
      </c>
      <c r="E75" s="211" t="s">
        <v>205</v>
      </c>
      <c r="F75" s="211" t="s">
        <v>205</v>
      </c>
      <c r="G75" s="211" t="s">
        <v>205</v>
      </c>
      <c r="H75" s="978"/>
    </row>
    <row r="76" spans="2:8" ht="12.65" customHeight="1">
      <c r="B76" s="807" t="s">
        <v>1036</v>
      </c>
      <c r="C76" s="808">
        <v>0.59</v>
      </c>
      <c r="D76" s="211" t="s">
        <v>205</v>
      </c>
      <c r="E76" s="211" t="s">
        <v>205</v>
      </c>
      <c r="F76" s="211" t="s">
        <v>205</v>
      </c>
      <c r="G76" s="211" t="s">
        <v>205</v>
      </c>
      <c r="H76" s="334"/>
    </row>
    <row r="77" spans="2:8" ht="12.65" customHeight="1">
      <c r="B77" s="806" t="s">
        <v>1037</v>
      </c>
      <c r="C77" s="810">
        <v>258</v>
      </c>
      <c r="D77" s="211" t="s">
        <v>205</v>
      </c>
      <c r="E77" s="211" t="s">
        <v>205</v>
      </c>
      <c r="F77" s="211" t="s">
        <v>205</v>
      </c>
      <c r="G77" s="211" t="s">
        <v>205</v>
      </c>
      <c r="H77" s="334"/>
    </row>
    <row r="78" spans="2:8" ht="12.65" customHeight="1">
      <c r="B78" s="807" t="s">
        <v>1038</v>
      </c>
      <c r="C78" s="808">
        <v>0.73</v>
      </c>
      <c r="D78" s="211" t="s">
        <v>205</v>
      </c>
      <c r="E78" s="211" t="s">
        <v>205</v>
      </c>
      <c r="F78" s="211" t="s">
        <v>205</v>
      </c>
      <c r="G78" s="211" t="s">
        <v>205</v>
      </c>
      <c r="H78" s="334"/>
    </row>
    <row r="79" spans="2:8" ht="12.65" customHeight="1">
      <c r="B79" s="806" t="s">
        <v>1039</v>
      </c>
      <c r="C79" s="809">
        <v>2296</v>
      </c>
      <c r="D79" s="211" t="s">
        <v>205</v>
      </c>
      <c r="E79" s="211" t="s">
        <v>205</v>
      </c>
      <c r="F79" s="211" t="s">
        <v>205</v>
      </c>
      <c r="G79" s="211" t="s">
        <v>205</v>
      </c>
      <c r="H79" s="334"/>
    </row>
    <row r="80" spans="2:8" ht="12.65" customHeight="1">
      <c r="B80" s="807" t="s">
        <v>1040</v>
      </c>
      <c r="C80" s="808">
        <v>1</v>
      </c>
      <c r="D80" s="211" t="s">
        <v>205</v>
      </c>
      <c r="E80" s="211" t="s">
        <v>205</v>
      </c>
      <c r="F80" s="211" t="s">
        <v>205</v>
      </c>
      <c r="G80" s="211" t="s">
        <v>205</v>
      </c>
      <c r="H80" s="334"/>
    </row>
    <row r="81" spans="2:8" ht="12.65" customHeight="1">
      <c r="B81" s="806" t="s">
        <v>1041</v>
      </c>
      <c r="C81" s="809">
        <v>1704</v>
      </c>
      <c r="D81" s="211" t="s">
        <v>205</v>
      </c>
      <c r="E81" s="211" t="s">
        <v>205</v>
      </c>
      <c r="F81" s="211" t="s">
        <v>205</v>
      </c>
      <c r="G81" s="211" t="s">
        <v>205</v>
      </c>
      <c r="H81" s="334"/>
    </row>
    <row r="82" spans="2:8" ht="12.65" customHeight="1">
      <c r="B82" s="807" t="s">
        <v>1042</v>
      </c>
      <c r="C82" s="808">
        <v>0.84</v>
      </c>
      <c r="D82" s="211" t="s">
        <v>205</v>
      </c>
      <c r="E82" s="211" t="s">
        <v>205</v>
      </c>
      <c r="F82" s="211" t="s">
        <v>205</v>
      </c>
      <c r="G82" s="211" t="s">
        <v>205</v>
      </c>
      <c r="H82" s="334"/>
    </row>
    <row r="83" spans="2:8" ht="12.65" customHeight="1">
      <c r="B83" s="806" t="s">
        <v>1043</v>
      </c>
      <c r="C83" s="809">
        <v>7350</v>
      </c>
      <c r="D83" s="211" t="s">
        <v>205</v>
      </c>
      <c r="E83" s="211" t="s">
        <v>205</v>
      </c>
      <c r="F83" s="211" t="s">
        <v>205</v>
      </c>
      <c r="G83" s="211" t="s">
        <v>205</v>
      </c>
      <c r="H83" s="334"/>
    </row>
    <row r="84" spans="2:8" ht="12.65" customHeight="1">
      <c r="B84" s="807" t="s">
        <v>1044</v>
      </c>
      <c r="C84" s="808">
        <v>0.98</v>
      </c>
      <c r="D84" s="211" t="s">
        <v>205</v>
      </c>
      <c r="E84" s="211" t="s">
        <v>205</v>
      </c>
      <c r="F84" s="211" t="s">
        <v>205</v>
      </c>
      <c r="G84" s="211" t="s">
        <v>205</v>
      </c>
      <c r="H84" s="334"/>
    </row>
    <row r="85" spans="2:8" ht="12.65" customHeight="1">
      <c r="B85" s="806" t="s">
        <v>1050</v>
      </c>
      <c r="C85" s="809">
        <f>C68-C73</f>
        <v>306</v>
      </c>
      <c r="D85" s="211" t="s">
        <v>205</v>
      </c>
      <c r="E85" s="211" t="s">
        <v>205</v>
      </c>
      <c r="F85" s="211" t="s">
        <v>205</v>
      </c>
      <c r="G85" s="211" t="s">
        <v>205</v>
      </c>
      <c r="H85" s="334"/>
    </row>
    <row r="86" spans="2:8" ht="12.65" customHeight="1" thickBot="1">
      <c r="B86" s="993" t="s">
        <v>1051</v>
      </c>
      <c r="C86" s="994">
        <v>1</v>
      </c>
      <c r="D86" s="212" t="s">
        <v>205</v>
      </c>
      <c r="E86" s="212" t="s">
        <v>205</v>
      </c>
      <c r="F86" s="212" t="s">
        <v>205</v>
      </c>
      <c r="G86" s="212" t="s">
        <v>205</v>
      </c>
      <c r="H86" s="334"/>
    </row>
    <row r="87" spans="2:8" s="510" customFormat="1" ht="31.5" customHeight="1">
      <c r="B87" s="1316" t="s">
        <v>1450</v>
      </c>
      <c r="C87" s="1316"/>
      <c r="D87" s="1316"/>
      <c r="E87" s="1316"/>
      <c r="F87" s="1316"/>
      <c r="G87" s="1316"/>
      <c r="H87" s="334"/>
    </row>
    <row r="88" spans="2:8" ht="25" customHeight="1"/>
    <row r="89" spans="2:8" ht="21">
      <c r="B89" s="363" t="s">
        <v>325</v>
      </c>
      <c r="C89" s="577"/>
      <c r="H89" s="511"/>
    </row>
    <row r="90" spans="2:8" ht="21">
      <c r="B90" s="361" t="s">
        <v>993</v>
      </c>
      <c r="C90" s="578"/>
      <c r="H90" s="511"/>
    </row>
    <row r="91" spans="2:8">
      <c r="B91" s="82" t="s">
        <v>27</v>
      </c>
      <c r="C91" s="568">
        <v>2025</v>
      </c>
      <c r="D91" s="365" t="s">
        <v>595</v>
      </c>
      <c r="E91" s="219" t="s">
        <v>596</v>
      </c>
      <c r="H91" s="511"/>
    </row>
    <row r="92" spans="2:8">
      <c r="B92" s="360" t="s">
        <v>1000</v>
      </c>
      <c r="C92" s="405"/>
      <c r="D92" s="360"/>
      <c r="E92" s="360"/>
      <c r="H92" s="511"/>
    </row>
    <row r="93" spans="2:8" ht="19" customHeight="1" thickBot="1">
      <c r="B93" s="995" t="s">
        <v>1052</v>
      </c>
      <c r="C93" s="996">
        <v>2528</v>
      </c>
      <c r="D93" s="997">
        <v>2689</v>
      </c>
      <c r="E93" s="783" t="s">
        <v>205</v>
      </c>
      <c r="H93" s="511"/>
    </row>
    <row r="94" spans="2:8" s="510" customFormat="1">
      <c r="B94" s="1317" t="s">
        <v>1053</v>
      </c>
      <c r="C94" s="1317"/>
      <c r="D94" s="1317"/>
      <c r="E94" s="1317"/>
      <c r="H94" s="511"/>
    </row>
    <row r="95" spans="2:8">
      <c r="H95" s="511"/>
    </row>
    <row r="96" spans="2:8" ht="21" customHeight="1">
      <c r="B96" s="1310" t="s">
        <v>1027</v>
      </c>
      <c r="C96" s="1310"/>
      <c r="D96" s="1310"/>
      <c r="E96" s="1310"/>
      <c r="F96" s="1310"/>
      <c r="G96" s="1310"/>
      <c r="H96" s="511"/>
    </row>
    <row r="97" spans="2:8" ht="14.15" customHeight="1">
      <c r="B97" s="563" t="s">
        <v>1028</v>
      </c>
      <c r="C97" s="568">
        <v>2025</v>
      </c>
      <c r="D97" s="365" t="s">
        <v>595</v>
      </c>
      <c r="E97" s="219" t="s">
        <v>596</v>
      </c>
      <c r="F97" s="219">
        <v>2022</v>
      </c>
      <c r="G97" s="219">
        <v>2021</v>
      </c>
      <c r="H97" s="511"/>
    </row>
    <row r="98" spans="2:8" ht="15.65" customHeight="1">
      <c r="B98" s="1325" t="s">
        <v>1054</v>
      </c>
      <c r="C98" s="1325"/>
      <c r="D98" s="1325"/>
      <c r="E98" s="1325"/>
      <c r="F98" s="1325"/>
      <c r="G98" s="1325"/>
      <c r="H98" s="511"/>
    </row>
    <row r="99" spans="2:8" ht="15.65" customHeight="1">
      <c r="B99" s="589" t="s">
        <v>1055</v>
      </c>
      <c r="C99" s="366">
        <v>12</v>
      </c>
      <c r="D99" s="211" t="s">
        <v>205</v>
      </c>
      <c r="E99" s="211" t="s">
        <v>205</v>
      </c>
      <c r="F99" s="211" t="s">
        <v>205</v>
      </c>
      <c r="G99" s="211" t="s">
        <v>205</v>
      </c>
      <c r="H99" s="511"/>
    </row>
    <row r="100" spans="2:8" ht="15.65" customHeight="1">
      <c r="B100" s="590" t="s">
        <v>1031</v>
      </c>
      <c r="C100" s="673">
        <v>1</v>
      </c>
      <c r="D100" s="211" t="s">
        <v>205</v>
      </c>
      <c r="E100" s="211" t="s">
        <v>205</v>
      </c>
      <c r="F100" s="211" t="s">
        <v>205</v>
      </c>
      <c r="G100" s="211" t="s">
        <v>205</v>
      </c>
      <c r="H100" s="511"/>
    </row>
    <row r="101" spans="2:8" ht="15.65" customHeight="1">
      <c r="B101" s="1318" t="s">
        <v>1056</v>
      </c>
      <c r="C101" s="1318"/>
      <c r="D101" s="1318"/>
      <c r="E101" s="1318"/>
      <c r="F101" s="1318"/>
      <c r="G101" s="1318"/>
      <c r="H101" s="511"/>
    </row>
    <row r="102" spans="2:8" ht="15.65" customHeight="1">
      <c r="B102" s="589" t="s">
        <v>1033</v>
      </c>
      <c r="C102" s="1322" t="s">
        <v>1057</v>
      </c>
      <c r="D102" s="211" t="s">
        <v>205</v>
      </c>
      <c r="E102" s="211" t="s">
        <v>205</v>
      </c>
      <c r="F102" s="211" t="s">
        <v>205</v>
      </c>
      <c r="G102" s="211" t="s">
        <v>205</v>
      </c>
      <c r="H102" s="511"/>
    </row>
    <row r="103" spans="2:8" ht="15.65" customHeight="1">
      <c r="B103" s="590" t="s">
        <v>1034</v>
      </c>
      <c r="C103" s="1323"/>
      <c r="D103" s="211" t="s">
        <v>205</v>
      </c>
      <c r="E103" s="211" t="s">
        <v>205</v>
      </c>
      <c r="F103" s="211" t="s">
        <v>205</v>
      </c>
      <c r="G103" s="211" t="s">
        <v>205</v>
      </c>
      <c r="H103" s="511"/>
    </row>
    <row r="104" spans="2:8" ht="15.65" customHeight="1">
      <c r="B104" s="589" t="s">
        <v>1035</v>
      </c>
      <c r="C104" s="1323"/>
      <c r="D104" s="211" t="s">
        <v>205</v>
      </c>
      <c r="E104" s="211" t="s">
        <v>205</v>
      </c>
      <c r="F104" s="211" t="s">
        <v>205</v>
      </c>
      <c r="G104" s="211" t="s">
        <v>205</v>
      </c>
      <c r="H104" s="511"/>
    </row>
    <row r="105" spans="2:8" ht="15.65" customHeight="1">
      <c r="B105" s="590" t="s">
        <v>1036</v>
      </c>
      <c r="C105" s="1323"/>
      <c r="D105" s="211" t="s">
        <v>205</v>
      </c>
      <c r="E105" s="211" t="s">
        <v>205</v>
      </c>
      <c r="F105" s="211" t="s">
        <v>205</v>
      </c>
      <c r="G105" s="211" t="s">
        <v>205</v>
      </c>
      <c r="H105" s="511"/>
    </row>
    <row r="106" spans="2:8" ht="15.65" customHeight="1">
      <c r="B106" s="589" t="s">
        <v>1037</v>
      </c>
      <c r="C106" s="1323"/>
      <c r="D106" s="211" t="s">
        <v>205</v>
      </c>
      <c r="E106" s="211" t="s">
        <v>205</v>
      </c>
      <c r="F106" s="211" t="s">
        <v>205</v>
      </c>
      <c r="G106" s="211" t="s">
        <v>205</v>
      </c>
      <c r="H106" s="511"/>
    </row>
    <row r="107" spans="2:8" ht="15.65" customHeight="1">
      <c r="B107" s="590" t="s">
        <v>1038</v>
      </c>
      <c r="C107" s="1323"/>
      <c r="D107" s="211" t="s">
        <v>205</v>
      </c>
      <c r="E107" s="211" t="s">
        <v>205</v>
      </c>
      <c r="F107" s="211" t="s">
        <v>205</v>
      </c>
      <c r="G107" s="211" t="s">
        <v>205</v>
      </c>
      <c r="H107" s="511"/>
    </row>
    <row r="108" spans="2:8" ht="15.65" customHeight="1">
      <c r="B108" s="589" t="s">
        <v>1039</v>
      </c>
      <c r="C108" s="1323"/>
      <c r="D108" s="211" t="s">
        <v>205</v>
      </c>
      <c r="E108" s="211" t="s">
        <v>205</v>
      </c>
      <c r="F108" s="211" t="s">
        <v>205</v>
      </c>
      <c r="G108" s="211" t="s">
        <v>205</v>
      </c>
      <c r="H108" s="511"/>
    </row>
    <row r="109" spans="2:8" ht="15.65" customHeight="1">
      <c r="B109" s="590" t="s">
        <v>1040</v>
      </c>
      <c r="C109" s="1323"/>
      <c r="D109" s="211" t="s">
        <v>205</v>
      </c>
      <c r="E109" s="211" t="s">
        <v>205</v>
      </c>
      <c r="F109" s="211" t="s">
        <v>205</v>
      </c>
      <c r="G109" s="211" t="s">
        <v>205</v>
      </c>
      <c r="H109" s="511"/>
    </row>
    <row r="110" spans="2:8" ht="15.65" customHeight="1">
      <c r="B110" s="589" t="s">
        <v>1041</v>
      </c>
      <c r="C110" s="1323"/>
      <c r="D110" s="211" t="s">
        <v>205</v>
      </c>
      <c r="E110" s="211" t="s">
        <v>205</v>
      </c>
      <c r="F110" s="211" t="s">
        <v>205</v>
      </c>
      <c r="G110" s="211" t="s">
        <v>205</v>
      </c>
      <c r="H110" s="511"/>
    </row>
    <row r="111" spans="2:8" ht="15.65" customHeight="1">
      <c r="B111" s="590" t="s">
        <v>1042</v>
      </c>
      <c r="C111" s="1323"/>
      <c r="D111" s="211" t="s">
        <v>205</v>
      </c>
      <c r="E111" s="211" t="s">
        <v>205</v>
      </c>
      <c r="F111" s="211" t="s">
        <v>205</v>
      </c>
      <c r="G111" s="211" t="s">
        <v>205</v>
      </c>
      <c r="H111" s="511"/>
    </row>
    <row r="112" spans="2:8" ht="15.65" customHeight="1">
      <c r="B112" s="589" t="s">
        <v>1043</v>
      </c>
      <c r="C112" s="1323"/>
      <c r="D112" s="211" t="s">
        <v>205</v>
      </c>
      <c r="E112" s="211" t="s">
        <v>205</v>
      </c>
      <c r="F112" s="211" t="s">
        <v>205</v>
      </c>
      <c r="G112" s="211" t="s">
        <v>205</v>
      </c>
      <c r="H112" s="511"/>
    </row>
    <row r="113" spans="1:8" ht="15.65" customHeight="1" thickBot="1">
      <c r="B113" s="998" t="s">
        <v>1044</v>
      </c>
      <c r="C113" s="1324"/>
      <c r="D113" s="212" t="s">
        <v>205</v>
      </c>
      <c r="E113" s="212" t="s">
        <v>205</v>
      </c>
      <c r="F113" s="212" t="s">
        <v>205</v>
      </c>
      <c r="G113" s="212" t="s">
        <v>205</v>
      </c>
      <c r="H113" s="511"/>
    </row>
    <row r="114" spans="1:8" ht="15.65" customHeight="1">
      <c r="B114" s="1316" t="s">
        <v>1058</v>
      </c>
      <c r="C114" s="1316"/>
      <c r="D114" s="1316"/>
      <c r="E114" s="1316"/>
      <c r="F114" s="1316"/>
      <c r="G114" s="1316"/>
      <c r="H114" s="511"/>
    </row>
    <row r="115" spans="1:8" ht="27.65" customHeight="1">
      <c r="B115" s="571"/>
      <c r="C115" s="579"/>
      <c r="D115" s="572"/>
      <c r="E115" s="572"/>
      <c r="F115" s="572"/>
      <c r="G115" s="572"/>
      <c r="H115" s="511"/>
    </row>
    <row r="116" spans="1:8" ht="24.65" customHeight="1">
      <c r="B116" s="976" t="s">
        <v>1046</v>
      </c>
      <c r="C116" s="174">
        <v>2025</v>
      </c>
      <c r="D116" s="977" t="s">
        <v>595</v>
      </c>
      <c r="E116" s="167" t="s">
        <v>596</v>
      </c>
      <c r="F116" s="167">
        <v>2022</v>
      </c>
      <c r="G116" s="167">
        <v>2021</v>
      </c>
      <c r="H116" s="511"/>
    </row>
    <row r="117" spans="1:8">
      <c r="B117" s="215" t="s">
        <v>1047</v>
      </c>
      <c r="C117" s="621">
        <v>2513</v>
      </c>
      <c r="D117" s="211">
        <v>3001</v>
      </c>
      <c r="E117" s="211">
        <v>2937</v>
      </c>
      <c r="F117" s="322" t="s">
        <v>205</v>
      </c>
      <c r="G117" s="781" t="s">
        <v>205</v>
      </c>
      <c r="H117" s="511"/>
    </row>
    <row r="118" spans="1:8">
      <c r="B118" s="1318" t="s">
        <v>1059</v>
      </c>
      <c r="C118" s="1318"/>
      <c r="D118" s="211"/>
      <c r="E118" s="211"/>
      <c r="F118" s="211"/>
      <c r="G118" s="211"/>
      <c r="H118" s="511"/>
    </row>
    <row r="119" spans="1:8">
      <c r="B119" s="589" t="s">
        <v>1033</v>
      </c>
      <c r="C119" s="621">
        <v>2513</v>
      </c>
      <c r="D119" s="211" t="s">
        <v>205</v>
      </c>
      <c r="E119" s="211" t="s">
        <v>205</v>
      </c>
      <c r="F119" s="211" t="s">
        <v>205</v>
      </c>
      <c r="G119" s="211" t="s">
        <v>205</v>
      </c>
      <c r="H119" s="511"/>
    </row>
    <row r="120" spans="1:8" ht="14.15" customHeight="1">
      <c r="B120" s="590" t="s">
        <v>1034</v>
      </c>
      <c r="C120" s="764">
        <v>0.9577</v>
      </c>
      <c r="D120" s="211" t="s">
        <v>205</v>
      </c>
      <c r="E120" s="211" t="s">
        <v>205</v>
      </c>
      <c r="F120" s="211" t="s">
        <v>205</v>
      </c>
      <c r="G120" s="211" t="s">
        <v>205</v>
      </c>
      <c r="H120" s="511"/>
    </row>
    <row r="121" spans="1:8" ht="14.15" customHeight="1">
      <c r="B121" s="589" t="s">
        <v>1035</v>
      </c>
      <c r="C121" s="366">
        <v>15</v>
      </c>
      <c r="D121" s="211" t="s">
        <v>205</v>
      </c>
      <c r="E121" s="211" t="s">
        <v>205</v>
      </c>
      <c r="F121" s="211" t="s">
        <v>205</v>
      </c>
      <c r="G121" s="211" t="s">
        <v>205</v>
      </c>
      <c r="H121" s="511"/>
    </row>
    <row r="122" spans="1:8" ht="14.15" customHeight="1">
      <c r="B122" s="590" t="s">
        <v>1036</v>
      </c>
      <c r="C122" s="673">
        <v>1</v>
      </c>
      <c r="D122" s="211" t="s">
        <v>205</v>
      </c>
      <c r="E122" s="211" t="s">
        <v>205</v>
      </c>
      <c r="F122" s="211" t="s">
        <v>205</v>
      </c>
      <c r="G122" s="211" t="s">
        <v>205</v>
      </c>
      <c r="H122" s="511"/>
    </row>
    <row r="123" spans="1:8" s="510" customFormat="1" ht="14.15" customHeight="1">
      <c r="A123"/>
      <c r="B123" s="589" t="s">
        <v>1037</v>
      </c>
      <c r="C123" s="366">
        <v>22</v>
      </c>
      <c r="D123" s="211" t="s">
        <v>205</v>
      </c>
      <c r="E123" s="211" t="s">
        <v>205</v>
      </c>
      <c r="F123" s="211" t="s">
        <v>205</v>
      </c>
      <c r="G123" s="211" t="s">
        <v>205</v>
      </c>
      <c r="H123" s="511"/>
    </row>
    <row r="124" spans="1:8">
      <c r="B124" s="590" t="s">
        <v>1038</v>
      </c>
      <c r="C124" s="673">
        <v>1</v>
      </c>
      <c r="D124" s="211" t="s">
        <v>205</v>
      </c>
      <c r="E124" s="211" t="s">
        <v>205</v>
      </c>
      <c r="F124" s="211" t="s">
        <v>205</v>
      </c>
      <c r="G124" s="211" t="s">
        <v>205</v>
      </c>
      <c r="H124" s="511"/>
    </row>
    <row r="125" spans="1:8">
      <c r="B125" s="589" t="s">
        <v>1039</v>
      </c>
      <c r="C125" s="366">
        <v>399</v>
      </c>
      <c r="D125" s="211" t="s">
        <v>205</v>
      </c>
      <c r="E125" s="211" t="s">
        <v>205</v>
      </c>
      <c r="F125" s="211" t="s">
        <v>205</v>
      </c>
      <c r="G125" s="211" t="s">
        <v>205</v>
      </c>
      <c r="H125" s="511"/>
    </row>
    <row r="126" spans="1:8">
      <c r="B126" s="590" t="s">
        <v>1040</v>
      </c>
      <c r="C126" s="764">
        <v>0.96140000000000003</v>
      </c>
      <c r="D126" s="211" t="s">
        <v>205</v>
      </c>
      <c r="E126" s="211" t="s">
        <v>205</v>
      </c>
      <c r="F126" s="211" t="s">
        <v>205</v>
      </c>
      <c r="G126" s="211" t="s">
        <v>205</v>
      </c>
      <c r="H126" s="511"/>
    </row>
    <row r="127" spans="1:8">
      <c r="B127" s="589" t="s">
        <v>1041</v>
      </c>
      <c r="C127" s="366">
        <v>518</v>
      </c>
      <c r="D127" s="211" t="s">
        <v>205</v>
      </c>
      <c r="E127" s="211" t="s">
        <v>205</v>
      </c>
      <c r="F127" s="211" t="s">
        <v>205</v>
      </c>
      <c r="G127" s="211" t="s">
        <v>205</v>
      </c>
      <c r="H127" s="511"/>
    </row>
    <row r="128" spans="1:8">
      <c r="B128" s="590" t="s">
        <v>1042</v>
      </c>
      <c r="C128" s="764">
        <v>0.97189999999999999</v>
      </c>
      <c r="D128" s="211" t="s">
        <v>205</v>
      </c>
      <c r="E128" s="211" t="s">
        <v>205</v>
      </c>
      <c r="F128" s="211" t="s">
        <v>205</v>
      </c>
      <c r="G128" s="211" t="s">
        <v>205</v>
      </c>
      <c r="H128" s="511"/>
    </row>
    <row r="129" spans="1:8">
      <c r="B129" s="589" t="s">
        <v>1043</v>
      </c>
      <c r="C129" s="621">
        <v>1559</v>
      </c>
      <c r="D129" s="211" t="s">
        <v>205</v>
      </c>
      <c r="E129" s="211" t="s">
        <v>205</v>
      </c>
      <c r="F129" s="211" t="s">
        <v>205</v>
      </c>
      <c r="G129" s="211" t="s">
        <v>205</v>
      </c>
      <c r="H129" s="511"/>
    </row>
    <row r="130" spans="1:8" ht="13" thickBot="1">
      <c r="B130" s="998" t="s">
        <v>1044</v>
      </c>
      <c r="C130" s="999">
        <v>0.95120000000000005</v>
      </c>
      <c r="D130" s="212" t="s">
        <v>205</v>
      </c>
      <c r="E130" s="212" t="s">
        <v>205</v>
      </c>
      <c r="F130" s="212" t="s">
        <v>205</v>
      </c>
      <c r="G130" s="212" t="s">
        <v>205</v>
      </c>
      <c r="H130" s="511"/>
    </row>
    <row r="131" spans="1:8" ht="27" customHeight="1">
      <c r="A131" s="510"/>
      <c r="B131" s="1316" t="s">
        <v>1060</v>
      </c>
      <c r="C131" s="1316"/>
      <c r="D131" s="1316"/>
      <c r="E131" s="1316"/>
      <c r="F131" s="1316"/>
      <c r="G131" s="1316"/>
      <c r="H131" s="511"/>
    </row>
    <row r="132" spans="1:8">
      <c r="H132" s="511"/>
    </row>
    <row r="133" spans="1:8" ht="21">
      <c r="B133" s="363" t="s">
        <v>278</v>
      </c>
      <c r="C133" s="577"/>
      <c r="H133" s="511"/>
    </row>
    <row r="134" spans="1:8" ht="21">
      <c r="B134" s="361" t="s">
        <v>993</v>
      </c>
      <c r="C134" s="578"/>
    </row>
    <row r="135" spans="1:8">
      <c r="B135" s="82" t="s">
        <v>27</v>
      </c>
      <c r="C135" s="568">
        <v>2025</v>
      </c>
      <c r="D135" s="365" t="s">
        <v>595</v>
      </c>
      <c r="E135" s="219" t="s">
        <v>596</v>
      </c>
    </row>
    <row r="136" spans="1:8">
      <c r="B136" s="360" t="s">
        <v>1000</v>
      </c>
      <c r="C136" s="405"/>
      <c r="D136" s="360"/>
      <c r="E136" s="360"/>
    </row>
    <row r="137" spans="1:8">
      <c r="B137" s="95" t="s">
        <v>1061</v>
      </c>
      <c r="C137" s="366">
        <v>40</v>
      </c>
      <c r="D137" s="570">
        <v>30</v>
      </c>
      <c r="E137" s="781" t="s">
        <v>205</v>
      </c>
    </row>
    <row r="138" spans="1:8" ht="13" thickBot="1">
      <c r="B138" s="995" t="s">
        <v>1062</v>
      </c>
      <c r="C138" s="367">
        <v>1</v>
      </c>
      <c r="D138" s="990">
        <v>6</v>
      </c>
      <c r="E138" s="783" t="s">
        <v>205</v>
      </c>
    </row>
  </sheetData>
  <sheetProtection algorithmName="SHA-512" hashValue="9eDp3lbkwyYsuS8OwsdinNGu1qEpKgQ4fGV8xn2baaaPsogu5YGrxRxY3oWBzzql2vAlPDLTILFuwHGtZCZguQ==" saltValue="iVe2MTsgdSqchxw8ol8ifg==" spinCount="100000" sheet="1" objects="1" scenarios="1"/>
  <mergeCells count="32">
    <mergeCell ref="L6:M6"/>
    <mergeCell ref="B8:G8"/>
    <mergeCell ref="B11:G11"/>
    <mergeCell ref="B14:G14"/>
    <mergeCell ref="B26:G26"/>
    <mergeCell ref="E6:F6"/>
    <mergeCell ref="H6:I6"/>
    <mergeCell ref="J6:K6"/>
    <mergeCell ref="B131:G131"/>
    <mergeCell ref="B118:C118"/>
    <mergeCell ref="B96:G96"/>
    <mergeCell ref="C102:C113"/>
    <mergeCell ref="B114:G114"/>
    <mergeCell ref="B98:G98"/>
    <mergeCell ref="B101:G101"/>
    <mergeCell ref="H31:K32"/>
    <mergeCell ref="B87:G87"/>
    <mergeCell ref="B94:E94"/>
    <mergeCell ref="B69:C69"/>
    <mergeCell ref="B72:C72"/>
    <mergeCell ref="C49:G49"/>
    <mergeCell ref="C52:G52"/>
    <mergeCell ref="H69:H71"/>
    <mergeCell ref="B65:G65"/>
    <mergeCell ref="B28:E28"/>
    <mergeCell ref="B41:E41"/>
    <mergeCell ref="B42:G42"/>
    <mergeCell ref="B47:G47"/>
    <mergeCell ref="B39:G39"/>
    <mergeCell ref="B45:G45"/>
    <mergeCell ref="B33:G33"/>
    <mergeCell ref="B30:G30"/>
  </mergeCells>
  <pageMargins left="0.7" right="0.7" top="0.75" bottom="0.75" header="0.3" footer="0.3"/>
  <pageSetup paperSize="8" scale="29" orientation="landscape" horizontalDpi="1200" verticalDpi="1200" r:id="rId1"/>
  <headerFooter>
    <oddFooter>&amp;L_x000D_&amp;1#&amp;"Calibri"&amp;10&amp;K000000 Internal</oddFooter>
  </headerFooter>
  <ignoredErrors>
    <ignoredError sqref="D135:E135 D91:E91 D48:E48 D43:E43 D29:E29 D7:E7 D67:E67 D116:E116 D97:E97"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69050-B579-43C4-B6B3-99BFBE9679B1}">
  <sheetPr>
    <tabColor theme="9" tint="0.59999389629810485"/>
    <pageSetUpPr fitToPage="1"/>
  </sheetPr>
  <dimension ref="B1:V47"/>
  <sheetViews>
    <sheetView zoomScaleNormal="100" zoomScaleSheetLayoutView="121" workbookViewId="0">
      <selection activeCell="J7" sqref="J7"/>
    </sheetView>
  </sheetViews>
  <sheetFormatPr defaultRowHeight="12.5"/>
  <cols>
    <col min="1" max="1" width="5" customWidth="1"/>
    <col min="2" max="2" width="50.8984375" customWidth="1"/>
    <col min="3" max="3" width="61.8984375" customWidth="1"/>
    <col min="4" max="4" width="15.296875" customWidth="1"/>
    <col min="5" max="6" width="12.69921875" customWidth="1"/>
    <col min="7" max="7" width="12.59765625" customWidth="1"/>
    <col min="8" max="8" width="13.09765625" customWidth="1"/>
    <col min="9" max="9" width="28.3984375" customWidth="1"/>
    <col min="10" max="10" width="9.59765625" customWidth="1"/>
    <col min="11" max="11" width="11.09765625" customWidth="1"/>
    <col min="13" max="13" width="5.09765625" customWidth="1"/>
    <col min="15" max="15" width="12.09765625" customWidth="1"/>
    <col min="19" max="19" width="6.8984375" customWidth="1"/>
    <col min="20" max="20" width="15.59765625" hidden="1" customWidth="1"/>
  </cols>
  <sheetData>
    <row r="1" spans="2:22" ht="13.4" customHeight="1">
      <c r="F1" s="176"/>
      <c r="H1" s="355" t="s">
        <v>85</v>
      </c>
    </row>
    <row r="2" spans="2:22" ht="34" customHeight="1">
      <c r="I2" s="111"/>
    </row>
    <row r="3" spans="2:22" ht="20.149999999999999" customHeight="1">
      <c r="B3" s="1334"/>
      <c r="C3" s="1334"/>
      <c r="E3" s="38"/>
      <c r="F3" s="38"/>
      <c r="G3" s="38"/>
    </row>
    <row r="4" spans="2:22" ht="24.75" customHeight="1">
      <c r="B4" s="18" t="s">
        <v>1063</v>
      </c>
      <c r="C4" s="20"/>
      <c r="D4" s="20"/>
      <c r="E4" s="38"/>
      <c r="F4" s="38"/>
      <c r="G4" s="38"/>
      <c r="H4" s="38"/>
      <c r="K4" s="20"/>
      <c r="L4" s="20"/>
      <c r="M4" s="20"/>
      <c r="N4" s="20"/>
      <c r="O4" s="20"/>
      <c r="P4" s="20"/>
      <c r="Q4" s="21"/>
      <c r="R4" s="21"/>
      <c r="S4" s="21"/>
      <c r="T4" s="21"/>
      <c r="U4" s="21"/>
      <c r="V4" s="21"/>
    </row>
    <row r="5" spans="2:22" ht="406.5" customHeight="1">
      <c r="B5" s="1336" t="s">
        <v>1449</v>
      </c>
      <c r="C5" s="1336"/>
      <c r="D5" s="1336"/>
      <c r="E5" s="1336"/>
      <c r="F5" s="1336"/>
      <c r="G5" s="1336"/>
      <c r="H5" s="190"/>
    </row>
    <row r="6" spans="2:22" ht="12.75" customHeight="1">
      <c r="B6" s="109"/>
    </row>
    <row r="7" spans="2:22" ht="39" customHeight="1">
      <c r="B7" s="1335" t="s">
        <v>1064</v>
      </c>
      <c r="C7" s="1335"/>
      <c r="D7" s="1335"/>
      <c r="E7" s="1335"/>
      <c r="F7" s="1335"/>
      <c r="G7" s="1335"/>
    </row>
    <row r="8" spans="2:22" ht="22" customHeight="1">
      <c r="B8" s="1310" t="s">
        <v>1065</v>
      </c>
      <c r="C8" s="1310"/>
    </row>
    <row r="9" spans="2:22">
      <c r="B9" s="82" t="s">
        <v>1065</v>
      </c>
      <c r="C9" s="82" t="s">
        <v>557</v>
      </c>
      <c r="D9" s="171">
        <v>2025</v>
      </c>
      <c r="E9" s="171">
        <v>2024</v>
      </c>
      <c r="F9" s="171">
        <v>2023</v>
      </c>
      <c r="G9" s="171">
        <v>2022</v>
      </c>
      <c r="H9" s="171">
        <v>2021</v>
      </c>
    </row>
    <row r="10" spans="2:22" ht="40" customHeight="1" thickBot="1">
      <c r="B10" s="368" t="s">
        <v>1066</v>
      </c>
      <c r="C10" s="368" t="s">
        <v>1067</v>
      </c>
      <c r="D10" s="367">
        <v>489</v>
      </c>
      <c r="E10" s="345">
        <v>468</v>
      </c>
      <c r="F10" s="345">
        <v>147</v>
      </c>
      <c r="G10" s="345">
        <v>130</v>
      </c>
      <c r="H10" s="321">
        <v>117</v>
      </c>
    </row>
    <row r="11" spans="2:22">
      <c r="B11" s="370"/>
      <c r="C11" s="30"/>
      <c r="D11" s="10"/>
      <c r="E11" s="10"/>
      <c r="F11" s="10"/>
      <c r="G11" s="10"/>
      <c r="H11" s="10"/>
    </row>
    <row r="12" spans="2:22" ht="21">
      <c r="B12" s="1310" t="s">
        <v>1068</v>
      </c>
      <c r="C12" s="1310"/>
      <c r="D12" s="610"/>
    </row>
    <row r="13" spans="2:22" ht="13.5" customHeight="1">
      <c r="B13" s="82" t="s">
        <v>1069</v>
      </c>
      <c r="C13" s="82" t="s">
        <v>557</v>
      </c>
      <c r="D13" s="171">
        <v>2025</v>
      </c>
      <c r="E13" s="171">
        <v>2024</v>
      </c>
      <c r="F13" s="171">
        <v>2023</v>
      </c>
      <c r="G13" s="171">
        <v>2022</v>
      </c>
      <c r="H13" s="171">
        <v>2022</v>
      </c>
    </row>
    <row r="14" spans="2:22">
      <c r="B14" s="1327" t="s">
        <v>1070</v>
      </c>
      <c r="C14" s="1327"/>
      <c r="D14" s="1327"/>
      <c r="E14" s="1327"/>
      <c r="F14" s="1327"/>
      <c r="G14" s="1327"/>
      <c r="H14" s="1327"/>
    </row>
    <row r="15" spans="2:22">
      <c r="B15" s="1329" t="s">
        <v>1071</v>
      </c>
      <c r="C15" s="1329"/>
      <c r="D15" s="1329"/>
      <c r="E15" s="1329"/>
      <c r="F15" s="1329"/>
      <c r="G15" s="1329"/>
      <c r="H15" s="1329"/>
    </row>
    <row r="16" spans="2:22" ht="26.5" customHeight="1">
      <c r="B16" s="245" t="s">
        <v>1072</v>
      </c>
      <c r="C16" s="245" t="s">
        <v>1073</v>
      </c>
      <c r="D16" s="621">
        <v>20988615.719999999</v>
      </c>
      <c r="E16" s="333" t="s">
        <v>205</v>
      </c>
      <c r="F16" s="333" t="s">
        <v>205</v>
      </c>
      <c r="G16" s="333" t="s">
        <v>205</v>
      </c>
      <c r="H16" s="811" t="s">
        <v>205</v>
      </c>
    </row>
    <row r="17" spans="2:8" ht="24.65" customHeight="1">
      <c r="B17" s="245" t="s">
        <v>1074</v>
      </c>
      <c r="C17" s="1332" t="s">
        <v>1075</v>
      </c>
      <c r="D17" s="366">
        <v>0</v>
      </c>
      <c r="E17" s="333">
        <v>0</v>
      </c>
      <c r="F17" s="333">
        <v>0</v>
      </c>
      <c r="G17" s="333">
        <v>0</v>
      </c>
      <c r="H17" s="811">
        <v>0</v>
      </c>
    </row>
    <row r="18" spans="2:8" ht="24.65" customHeight="1">
      <c r="B18" s="245" t="s">
        <v>1076</v>
      </c>
      <c r="C18" s="1333"/>
      <c r="D18" s="366">
        <v>0</v>
      </c>
      <c r="E18" s="333">
        <v>0</v>
      </c>
      <c r="F18" s="333">
        <v>0</v>
      </c>
      <c r="G18" s="333">
        <v>0</v>
      </c>
      <c r="H18" s="811">
        <v>0</v>
      </c>
    </row>
    <row r="19" spans="2:8" ht="32" customHeight="1">
      <c r="B19" s="245" t="s">
        <v>1077</v>
      </c>
      <c r="C19" s="1332" t="s">
        <v>1464</v>
      </c>
      <c r="D19" s="366">
        <v>1</v>
      </c>
      <c r="E19" s="333" t="s">
        <v>205</v>
      </c>
      <c r="F19" s="333" t="s">
        <v>205</v>
      </c>
      <c r="G19" s="333" t="s">
        <v>205</v>
      </c>
      <c r="H19" s="811" t="s">
        <v>205</v>
      </c>
    </row>
    <row r="20" spans="2:8" ht="31.5" customHeight="1">
      <c r="B20" s="245" t="s">
        <v>1078</v>
      </c>
      <c r="C20" s="1333"/>
      <c r="D20" s="366">
        <v>0.01</v>
      </c>
      <c r="E20" s="333" t="s">
        <v>205</v>
      </c>
      <c r="F20" s="333" t="s">
        <v>205</v>
      </c>
      <c r="G20" s="333" t="s">
        <v>205</v>
      </c>
      <c r="H20" s="811" t="s">
        <v>205</v>
      </c>
    </row>
    <row r="21" spans="2:8" ht="76" customHeight="1">
      <c r="B21" s="245" t="s">
        <v>1079</v>
      </c>
      <c r="C21" s="220" t="s">
        <v>1438</v>
      </c>
      <c r="D21" s="366">
        <v>10</v>
      </c>
      <c r="E21" s="323">
        <v>13</v>
      </c>
      <c r="F21" s="323">
        <v>6</v>
      </c>
      <c r="G21" s="323">
        <v>5</v>
      </c>
      <c r="H21" s="800">
        <v>5</v>
      </c>
    </row>
    <row r="22" spans="2:8" ht="29.15" customHeight="1">
      <c r="B22" s="245" t="s">
        <v>1080</v>
      </c>
      <c r="C22" s="220" t="s">
        <v>1448</v>
      </c>
      <c r="D22" s="766">
        <v>0.1</v>
      </c>
      <c r="E22" s="333" t="s">
        <v>205</v>
      </c>
      <c r="F22" s="333" t="s">
        <v>205</v>
      </c>
      <c r="G22" s="333" t="s">
        <v>205</v>
      </c>
      <c r="H22" s="811" t="s">
        <v>205</v>
      </c>
    </row>
    <row r="23" spans="2:8">
      <c r="B23" s="1329" t="s">
        <v>1081</v>
      </c>
      <c r="C23" s="1329"/>
      <c r="D23" s="1329"/>
      <c r="E23" s="1329"/>
      <c r="F23" s="1329"/>
      <c r="G23" s="1329"/>
      <c r="H23" s="1329"/>
    </row>
    <row r="24" spans="2:8" ht="38.15" customHeight="1">
      <c r="B24" s="245" t="s">
        <v>1082</v>
      </c>
      <c r="C24" s="245" t="s">
        <v>1083</v>
      </c>
      <c r="D24" s="366">
        <v>0</v>
      </c>
      <c r="E24" s="333">
        <v>0</v>
      </c>
      <c r="F24" s="333">
        <v>0</v>
      </c>
      <c r="G24" s="333">
        <v>0</v>
      </c>
      <c r="H24" s="811">
        <v>0</v>
      </c>
    </row>
    <row r="25" spans="2:8" ht="27.65" customHeight="1">
      <c r="B25" s="245" t="s">
        <v>1084</v>
      </c>
      <c r="C25" s="245" t="s">
        <v>1085</v>
      </c>
      <c r="D25" s="366">
        <v>7</v>
      </c>
      <c r="E25" s="333" t="s">
        <v>205</v>
      </c>
      <c r="F25" s="333" t="s">
        <v>205</v>
      </c>
      <c r="G25" s="333" t="s">
        <v>205</v>
      </c>
      <c r="H25" s="811" t="s">
        <v>205</v>
      </c>
    </row>
    <row r="26" spans="2:8">
      <c r="B26" s="1327" t="s">
        <v>1086</v>
      </c>
      <c r="C26" s="1327"/>
      <c r="D26" s="1327"/>
      <c r="E26" s="1327"/>
      <c r="F26" s="1327"/>
      <c r="G26" s="1327"/>
      <c r="H26" s="1327"/>
    </row>
    <row r="27" spans="2:8">
      <c r="B27" s="1329" t="s">
        <v>1087</v>
      </c>
      <c r="C27" s="1329"/>
      <c r="D27" s="1329"/>
      <c r="E27" s="1329"/>
      <c r="F27" s="1329"/>
      <c r="G27" s="1329"/>
      <c r="H27" s="1329"/>
    </row>
    <row r="28" spans="2:8" ht="52" customHeight="1">
      <c r="B28" s="245" t="s">
        <v>1072</v>
      </c>
      <c r="C28" s="245" t="s">
        <v>1088</v>
      </c>
      <c r="D28" s="621">
        <v>11509580</v>
      </c>
      <c r="E28" s="333" t="s">
        <v>205</v>
      </c>
      <c r="F28" s="333" t="s">
        <v>205</v>
      </c>
      <c r="G28" s="333" t="s">
        <v>205</v>
      </c>
      <c r="H28" s="811" t="s">
        <v>205</v>
      </c>
    </row>
    <row r="29" spans="2:8" ht="26.5" customHeight="1">
      <c r="B29" s="245" t="s">
        <v>1074</v>
      </c>
      <c r="C29" s="1332" t="s">
        <v>1089</v>
      </c>
      <c r="D29" s="366">
        <v>0</v>
      </c>
      <c r="E29" s="333" t="s">
        <v>205</v>
      </c>
      <c r="F29" s="333" t="s">
        <v>205</v>
      </c>
      <c r="G29" s="333" t="s">
        <v>205</v>
      </c>
      <c r="H29" s="811" t="s">
        <v>205</v>
      </c>
    </row>
    <row r="30" spans="2:8" ht="24.65" customHeight="1">
      <c r="B30" s="245" t="s">
        <v>1076</v>
      </c>
      <c r="C30" s="1333"/>
      <c r="D30" s="366">
        <v>0</v>
      </c>
      <c r="E30" s="333" t="s">
        <v>205</v>
      </c>
      <c r="F30" s="333" t="s">
        <v>205</v>
      </c>
      <c r="G30" s="333" t="s">
        <v>205</v>
      </c>
      <c r="H30" s="811" t="s">
        <v>205</v>
      </c>
    </row>
    <row r="31" spans="2:8" ht="25" customHeight="1">
      <c r="B31" s="245" t="s">
        <v>1077</v>
      </c>
      <c r="C31" s="1332" t="s">
        <v>1090</v>
      </c>
      <c r="D31" s="366">
        <v>0</v>
      </c>
      <c r="E31" s="333" t="s">
        <v>205</v>
      </c>
      <c r="F31" s="333" t="s">
        <v>205</v>
      </c>
      <c r="G31" s="333" t="s">
        <v>205</v>
      </c>
      <c r="H31" s="811" t="s">
        <v>205</v>
      </c>
    </row>
    <row r="32" spans="2:8" ht="14.5" customHeight="1">
      <c r="B32" s="245" t="s">
        <v>1078</v>
      </c>
      <c r="C32" s="1333"/>
      <c r="D32" s="366">
        <v>0</v>
      </c>
      <c r="E32" s="333" t="s">
        <v>205</v>
      </c>
      <c r="F32" s="333" t="s">
        <v>205</v>
      </c>
      <c r="G32" s="333" t="s">
        <v>205</v>
      </c>
      <c r="H32" s="811" t="s">
        <v>205</v>
      </c>
    </row>
    <row r="33" spans="2:9" ht="63" customHeight="1">
      <c r="B33" s="245" t="s">
        <v>1079</v>
      </c>
      <c r="C33" s="220" t="s">
        <v>1440</v>
      </c>
      <c r="D33" s="366">
        <v>2</v>
      </c>
      <c r="E33" s="333" t="s">
        <v>205</v>
      </c>
      <c r="F33" s="333" t="s">
        <v>205</v>
      </c>
      <c r="G33" s="333" t="s">
        <v>205</v>
      </c>
      <c r="H33" s="811" t="s">
        <v>205</v>
      </c>
    </row>
    <row r="34" spans="2:9" ht="25.5" customHeight="1">
      <c r="B34" s="245" t="s">
        <v>1080</v>
      </c>
      <c r="C34" s="220" t="s">
        <v>1448</v>
      </c>
      <c r="D34" s="366">
        <v>0.03</v>
      </c>
      <c r="E34" s="333" t="s">
        <v>205</v>
      </c>
      <c r="F34" s="333" t="s">
        <v>205</v>
      </c>
      <c r="G34" s="333" t="s">
        <v>205</v>
      </c>
      <c r="H34" s="811" t="s">
        <v>205</v>
      </c>
    </row>
    <row r="35" spans="2:9">
      <c r="B35" s="1330" t="s">
        <v>1091</v>
      </c>
      <c r="C35" s="1330"/>
      <c r="D35" s="1330"/>
      <c r="E35" s="1330"/>
      <c r="F35" s="1330"/>
      <c r="G35" s="1330"/>
      <c r="H35" s="1330"/>
    </row>
    <row r="36" spans="2:9">
      <c r="B36" s="245" t="s">
        <v>1092</v>
      </c>
      <c r="C36" s="245"/>
      <c r="D36" s="366">
        <v>0</v>
      </c>
      <c r="E36" s="333" t="s">
        <v>205</v>
      </c>
      <c r="F36" s="333" t="s">
        <v>205</v>
      </c>
      <c r="G36" s="333" t="s">
        <v>205</v>
      </c>
      <c r="H36" s="811" t="s">
        <v>205</v>
      </c>
    </row>
    <row r="37" spans="2:9" ht="13" customHeight="1" thickBot="1">
      <c r="B37" s="368" t="s">
        <v>1084</v>
      </c>
      <c r="C37" s="368"/>
      <c r="D37" s="367">
        <v>0</v>
      </c>
      <c r="E37" s="991" t="s">
        <v>205</v>
      </c>
      <c r="F37" s="991" t="s">
        <v>205</v>
      </c>
      <c r="G37" s="991" t="s">
        <v>205</v>
      </c>
      <c r="H37" s="1048" t="s">
        <v>205</v>
      </c>
    </row>
    <row r="38" spans="2:9" ht="39" customHeight="1">
      <c r="B38" s="1331" t="s">
        <v>1465</v>
      </c>
      <c r="C38" s="1331"/>
      <c r="D38" s="1331"/>
      <c r="E38" s="1331"/>
      <c r="F38" s="1331"/>
      <c r="G38" s="1331"/>
      <c r="H38" s="1331"/>
    </row>
    <row r="39" spans="2:9" ht="22" customHeight="1"/>
    <row r="40" spans="2:9" ht="21">
      <c r="B40" s="1310" t="s">
        <v>1093</v>
      </c>
      <c r="C40" s="1310"/>
    </row>
    <row r="41" spans="2:9">
      <c r="B41" s="82" t="s">
        <v>1093</v>
      </c>
      <c r="C41" s="82" t="s">
        <v>557</v>
      </c>
      <c r="D41" s="171">
        <v>2025</v>
      </c>
      <c r="E41" s="171">
        <v>2024</v>
      </c>
      <c r="F41" s="171">
        <v>2023</v>
      </c>
      <c r="G41" s="171">
        <v>2022</v>
      </c>
      <c r="H41" s="171">
        <v>2022</v>
      </c>
    </row>
    <row r="42" spans="2:9">
      <c r="B42" s="1328" t="s">
        <v>1070</v>
      </c>
      <c r="C42" s="1328"/>
      <c r="D42" s="1328"/>
      <c r="E42" s="1328"/>
      <c r="F42" s="1328"/>
      <c r="G42" s="1328"/>
      <c r="H42" s="936"/>
    </row>
    <row r="43" spans="2:9" ht="27" customHeight="1">
      <c r="B43" s="245" t="s">
        <v>1094</v>
      </c>
      <c r="C43" s="245" t="s">
        <v>1095</v>
      </c>
      <c r="D43" s="621">
        <v>12172</v>
      </c>
      <c r="E43" s="211">
        <v>11513</v>
      </c>
      <c r="F43" s="333" t="s">
        <v>205</v>
      </c>
      <c r="G43" s="333" t="s">
        <v>205</v>
      </c>
      <c r="H43" s="811" t="s">
        <v>205</v>
      </c>
      <c r="I43" s="670"/>
    </row>
    <row r="44" spans="2:9" ht="29.25" customHeight="1">
      <c r="B44" s="245" t="s">
        <v>1096</v>
      </c>
      <c r="C44" s="245" t="s">
        <v>1097</v>
      </c>
      <c r="D44" s="673">
        <v>1</v>
      </c>
      <c r="E44" s="558">
        <v>1</v>
      </c>
      <c r="F44" s="333" t="s">
        <v>205</v>
      </c>
      <c r="G44" s="333" t="s">
        <v>205</v>
      </c>
      <c r="H44" s="811" t="s">
        <v>205</v>
      </c>
      <c r="I44" s="670"/>
    </row>
    <row r="45" spans="2:9">
      <c r="B45" s="1328" t="s">
        <v>214</v>
      </c>
      <c r="C45" s="1328"/>
      <c r="D45" s="1328"/>
      <c r="E45" s="1328"/>
      <c r="F45" s="1328"/>
      <c r="G45" s="1328"/>
      <c r="H45" s="936"/>
    </row>
    <row r="46" spans="2:9" ht="37.5" customHeight="1">
      <c r="B46" s="245" t="s">
        <v>1098</v>
      </c>
      <c r="C46" s="245" t="s">
        <v>1099</v>
      </c>
      <c r="D46" s="621">
        <v>6382</v>
      </c>
      <c r="E46" s="211">
        <v>6928</v>
      </c>
      <c r="F46" s="333" t="s">
        <v>205</v>
      </c>
      <c r="G46" s="333" t="s">
        <v>205</v>
      </c>
      <c r="H46" s="811" t="s">
        <v>205</v>
      </c>
      <c r="I46" s="670"/>
    </row>
    <row r="47" spans="2:9" ht="28.5" customHeight="1" thickBot="1">
      <c r="B47" s="368" t="s">
        <v>1100</v>
      </c>
      <c r="C47" s="368" t="s">
        <v>1101</v>
      </c>
      <c r="D47" s="919">
        <v>1</v>
      </c>
      <c r="E47" s="555">
        <v>1</v>
      </c>
      <c r="F47" s="991" t="s">
        <v>205</v>
      </c>
      <c r="G47" s="991" t="s">
        <v>205</v>
      </c>
      <c r="H47" s="1048" t="s">
        <v>205</v>
      </c>
      <c r="I47" s="670"/>
    </row>
  </sheetData>
  <sheetProtection algorithmName="SHA-512" hashValue="1EfPUaekr5cTz/pHVifRYM71hpkX6seo4vMpg03M9Rm+a3RQmKNG3JL5nAvEzBk5rnR7CPpY5lBuoAzHv4UScA==" saltValue="C0XNVOuAgemdzD6gi6MTlw==" spinCount="100000" sheet="1" objects="1" scenarios="1"/>
  <mergeCells count="19">
    <mergeCell ref="B3:C3"/>
    <mergeCell ref="B7:G7"/>
    <mergeCell ref="C19:C20"/>
    <mergeCell ref="C31:C32"/>
    <mergeCell ref="B5:G5"/>
    <mergeCell ref="B8:C8"/>
    <mergeCell ref="B12:C12"/>
    <mergeCell ref="C17:C18"/>
    <mergeCell ref="B45:G45"/>
    <mergeCell ref="B42:G42"/>
    <mergeCell ref="B14:H14"/>
    <mergeCell ref="B15:H15"/>
    <mergeCell ref="B23:H23"/>
    <mergeCell ref="B26:H26"/>
    <mergeCell ref="B27:H27"/>
    <mergeCell ref="B35:H35"/>
    <mergeCell ref="B38:H38"/>
    <mergeCell ref="B40:C40"/>
    <mergeCell ref="C29:C30"/>
  </mergeCells>
  <conditionalFormatting sqref="T8">
    <cfRule type="cellIs" dxfId="2" priority="1" operator="between">
      <formula>4</formula>
      <formula>7</formula>
    </cfRule>
    <cfRule type="cellIs" dxfId="1" priority="2" operator="greaterThan">
      <formula>7</formula>
    </cfRule>
    <cfRule type="cellIs" dxfId="0" priority="3" operator="lessThan">
      <formula>4</formula>
    </cfRule>
  </conditionalFormatting>
  <pageMargins left="0.7" right="0.7" top="0.75" bottom="0.75" header="0.3" footer="0.3"/>
  <pageSetup paperSize="8" scale="46" orientation="landscape" horizontalDpi="1200" verticalDpi="1200" r:id="rId1"/>
  <headerFooter>
    <oddFooter>&amp;L_x000D_&amp;1#&amp;"Calibri"&amp;10&amp;K000000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B6513-E22A-43AF-9093-856511EE6070}">
  <sheetPr>
    <tabColor theme="9" tint="0.59999389629810485"/>
    <pageSetUpPr fitToPage="1"/>
  </sheetPr>
  <dimension ref="B1:U29"/>
  <sheetViews>
    <sheetView zoomScaleNormal="100" zoomScaleSheetLayoutView="121" workbookViewId="0">
      <selection activeCell="K17" sqref="K17"/>
    </sheetView>
  </sheetViews>
  <sheetFormatPr defaultRowHeight="12.5"/>
  <cols>
    <col min="1" max="1" width="5" customWidth="1"/>
    <col min="2" max="2" width="20.3984375" customWidth="1"/>
    <col min="3" max="3" width="44.59765625" customWidth="1"/>
    <col min="4" max="4" width="6" customWidth="1"/>
    <col min="5" max="5" width="19.09765625" customWidth="1"/>
    <col min="6" max="6" width="11.8984375" customWidth="1"/>
    <col min="7" max="8" width="10.8984375" customWidth="1"/>
    <col min="9" max="9" width="11.09765625" customWidth="1"/>
    <col min="10" max="10" width="13.09765625" customWidth="1"/>
    <col min="11" max="11" width="11.59765625" customWidth="1"/>
    <col min="12" max="12" width="31.09765625" customWidth="1"/>
    <col min="14" max="14" width="5.09765625" customWidth="1"/>
    <col min="16" max="16" width="12.09765625" customWidth="1"/>
    <col min="20" max="20" width="6.8984375" customWidth="1"/>
    <col min="21" max="21" width="15.59765625" hidden="1" customWidth="1"/>
  </cols>
  <sheetData>
    <row r="1" spans="2:12" ht="13.4" customHeight="1">
      <c r="F1" s="176"/>
      <c r="H1" s="355" t="s">
        <v>85</v>
      </c>
    </row>
    <row r="2" spans="2:12" ht="42" customHeight="1">
      <c r="E2" s="111"/>
      <c r="L2" s="160"/>
    </row>
    <row r="4" spans="2:12" ht="24.75" customHeight="1">
      <c r="B4" s="18" t="s">
        <v>1102</v>
      </c>
      <c r="C4" s="20"/>
      <c r="D4" s="20"/>
      <c r="E4" s="20"/>
      <c r="F4" s="20"/>
      <c r="G4" s="20"/>
      <c r="H4" s="20"/>
    </row>
    <row r="5" spans="2:12" ht="16.399999999999999" customHeight="1">
      <c r="B5" s="1252"/>
      <c r="C5" s="1252"/>
      <c r="D5" s="110"/>
      <c r="E5" s="38"/>
      <c r="F5" s="38"/>
      <c r="G5" s="38"/>
      <c r="H5" s="38"/>
      <c r="I5" s="38"/>
    </row>
    <row r="6" spans="2:12" ht="20.5" customHeight="1">
      <c r="B6" s="1221" t="s">
        <v>1103</v>
      </c>
      <c r="C6" s="1221"/>
      <c r="D6" s="1221"/>
      <c r="E6" s="1221"/>
      <c r="F6" s="1252"/>
      <c r="G6" s="1252"/>
      <c r="H6" s="1252"/>
      <c r="I6" s="1252"/>
      <c r="J6" s="110"/>
    </row>
    <row r="7" spans="2:12" ht="19.5" customHeight="1">
      <c r="B7" s="1337" t="s">
        <v>1104</v>
      </c>
      <c r="C7" s="1337"/>
      <c r="D7" s="1337"/>
      <c r="E7" s="1337"/>
      <c r="F7" s="1337"/>
      <c r="G7" s="1337"/>
      <c r="H7" s="1337"/>
      <c r="I7" s="1337"/>
      <c r="J7" s="1337"/>
    </row>
    <row r="9" spans="2:12" ht="21">
      <c r="B9" s="241" t="s">
        <v>1105</v>
      </c>
      <c r="C9" s="241"/>
      <c r="D9" s="659"/>
      <c r="E9" s="659"/>
    </row>
    <row r="10" spans="2:12">
      <c r="B10" s="82" t="s">
        <v>1106</v>
      </c>
      <c r="C10" s="82" t="s">
        <v>557</v>
      </c>
      <c r="D10" s="854">
        <v>2025</v>
      </c>
    </row>
    <row r="11" spans="2:12" ht="16" customHeight="1">
      <c r="B11" s="658" t="s">
        <v>1107</v>
      </c>
      <c r="C11" s="245" t="s">
        <v>1108</v>
      </c>
      <c r="D11" s="853">
        <v>9.41</v>
      </c>
      <c r="H11" s="987"/>
      <c r="I11" s="983"/>
    </row>
    <row r="12" spans="2:12" ht="17.25" customHeight="1">
      <c r="B12" s="658" t="s">
        <v>1109</v>
      </c>
      <c r="C12" s="369" t="s">
        <v>1108</v>
      </c>
      <c r="D12" s="857">
        <v>9.1300000000000008</v>
      </c>
      <c r="I12" s="161"/>
    </row>
    <row r="13" spans="2:12" ht="17.149999999999999" customHeight="1">
      <c r="B13" s="658" t="s">
        <v>34</v>
      </c>
      <c r="C13" s="245" t="s">
        <v>1110</v>
      </c>
      <c r="D13" s="958">
        <v>8.6999999999999993</v>
      </c>
    </row>
    <row r="14" spans="2:12" ht="15.65" customHeight="1">
      <c r="B14" s="658" t="s">
        <v>35</v>
      </c>
      <c r="C14" s="245" t="s">
        <v>1108</v>
      </c>
      <c r="D14" s="984" t="s">
        <v>1459</v>
      </c>
    </row>
    <row r="15" spans="2:12" ht="15" customHeight="1">
      <c r="B15" s="658" t="s">
        <v>36</v>
      </c>
      <c r="C15" s="245" t="s">
        <v>1108</v>
      </c>
      <c r="D15" s="857">
        <v>9.0299999999999994</v>
      </c>
    </row>
    <row r="16" spans="2:12" ht="26.5" customHeight="1">
      <c r="B16" s="658" t="s">
        <v>37</v>
      </c>
      <c r="C16" s="245" t="s">
        <v>1111</v>
      </c>
      <c r="D16" s="407" t="s">
        <v>1112</v>
      </c>
    </row>
    <row r="17" spans="2:4" ht="25" customHeight="1">
      <c r="B17" s="658" t="s">
        <v>1113</v>
      </c>
      <c r="C17" s="245" t="s">
        <v>1114</v>
      </c>
      <c r="D17" s="857">
        <v>4.4000000000000004</v>
      </c>
    </row>
    <row r="19" spans="2:4" ht="21">
      <c r="B19" s="1310" t="s">
        <v>1115</v>
      </c>
      <c r="C19" s="1310"/>
    </row>
    <row r="20" spans="2:4">
      <c r="B20" s="82" t="s">
        <v>1106</v>
      </c>
      <c r="C20" s="82" t="s">
        <v>557</v>
      </c>
      <c r="D20" s="174">
        <v>2025</v>
      </c>
    </row>
    <row r="21" spans="2:4" ht="27" customHeight="1">
      <c r="B21" s="658" t="s">
        <v>1107</v>
      </c>
      <c r="C21" s="245" t="s">
        <v>1116</v>
      </c>
      <c r="D21" s="853">
        <v>1.2999999999999999E-2</v>
      </c>
    </row>
    <row r="22" spans="2:4" ht="27" customHeight="1">
      <c r="B22" s="658" t="s">
        <v>1109</v>
      </c>
      <c r="C22" s="369" t="s">
        <v>1117</v>
      </c>
      <c r="D22" s="857">
        <v>1.9E-2</v>
      </c>
    </row>
    <row r="23" spans="2:4" ht="28.5" customHeight="1">
      <c r="B23" s="658" t="s">
        <v>34</v>
      </c>
      <c r="C23" s="245" t="s">
        <v>1118</v>
      </c>
      <c r="D23" s="857">
        <v>0.01</v>
      </c>
    </row>
    <row r="24" spans="2:4" ht="28" customHeight="1">
      <c r="B24" s="658" t="s">
        <v>35</v>
      </c>
      <c r="C24" s="245" t="s">
        <v>1119</v>
      </c>
      <c r="D24" s="857">
        <v>0.03</v>
      </c>
    </row>
    <row r="25" spans="2:4" ht="38.5" customHeight="1">
      <c r="B25" s="658" t="s">
        <v>36</v>
      </c>
      <c r="C25" s="245" t="s">
        <v>1120</v>
      </c>
      <c r="D25" s="959">
        <v>2.69</v>
      </c>
    </row>
    <row r="26" spans="2:4" ht="16.5" customHeight="1">
      <c r="B26" s="658" t="s">
        <v>37</v>
      </c>
      <c r="C26" s="245" t="s">
        <v>1121</v>
      </c>
      <c r="D26" s="857">
        <v>1.1299999999999999</v>
      </c>
    </row>
    <row r="29" spans="2:4">
      <c r="B29" s="402"/>
    </row>
  </sheetData>
  <sheetProtection algorithmName="SHA-512" hashValue="1AIbMth9WCE3A+BVeegjzTgT9G3aP2uxtYvKNs0zvB72dBT/klIJ62Vh4kDqX6nQQC153LBXlNSLK3nCWsZQAg==" saltValue="sZiccvA41pa0s+LxydPmtA==" spinCount="100000" sheet="1" objects="1" scenarios="1"/>
  <mergeCells count="6">
    <mergeCell ref="B19:C19"/>
    <mergeCell ref="B5:C5"/>
    <mergeCell ref="B7:J7"/>
    <mergeCell ref="F6:G6"/>
    <mergeCell ref="H6:I6"/>
    <mergeCell ref="B6:E6"/>
  </mergeCells>
  <pageMargins left="0.7" right="0.7" top="0.75" bottom="0.75" header="0.3" footer="0.3"/>
  <pageSetup paperSize="8" orientation="landscape" horizontalDpi="1200" verticalDpi="1200" r:id="rId1"/>
  <headerFooter>
    <oddFooter>&amp;L_x000D_&amp;1#&amp;"Calibri"&amp;10&amp;K000000 Internal</oddFooter>
  </headerFooter>
  <ignoredErrors>
    <ignoredError sqref="D1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C237D-A21F-40D7-9118-72F6B62B606F}">
  <sheetPr>
    <pageSetUpPr fitToPage="1"/>
  </sheetPr>
  <dimension ref="B1:D150"/>
  <sheetViews>
    <sheetView topLeftCell="A7" zoomScaleNormal="100" workbookViewId="0">
      <selection activeCell="C36" sqref="C36:C40"/>
    </sheetView>
  </sheetViews>
  <sheetFormatPr defaultRowHeight="12.5"/>
  <cols>
    <col min="1" max="1" width="5" customWidth="1"/>
    <col min="2" max="2" width="26.59765625" customWidth="1"/>
    <col min="3" max="3" width="61.09765625" customWidth="1"/>
    <col min="4" max="4" width="47.09765625" customWidth="1"/>
    <col min="5" max="5" width="8.8984375" customWidth="1"/>
  </cols>
  <sheetData>
    <row r="1" spans="2:4" ht="13.4" customHeight="1"/>
    <row r="2" spans="2:4" ht="63.65" customHeight="1">
      <c r="B2" s="26" t="s">
        <v>41</v>
      </c>
      <c r="D2" s="48" t="s">
        <v>42</v>
      </c>
    </row>
    <row r="3" spans="2:4">
      <c r="D3" s="1"/>
    </row>
    <row r="5" spans="2:4" ht="21">
      <c r="B5" s="34" t="s">
        <v>43</v>
      </c>
      <c r="C5" s="38"/>
      <c r="D5" s="38"/>
    </row>
    <row r="6" spans="2:4">
      <c r="B6" s="38"/>
      <c r="C6" s="38"/>
      <c r="D6" s="38"/>
    </row>
    <row r="7" spans="2:4" ht="51" customHeight="1">
      <c r="B7" s="1131" t="s">
        <v>44</v>
      </c>
      <c r="C7" s="1131"/>
      <c r="D7" s="1131"/>
    </row>
    <row r="8" spans="2:4" ht="14.15" customHeight="1">
      <c r="B8" s="35" t="s">
        <v>45</v>
      </c>
      <c r="C8" s="33"/>
      <c r="D8" s="33"/>
    </row>
    <row r="10" spans="2:4">
      <c r="B10" s="41" t="s">
        <v>46</v>
      </c>
      <c r="C10" s="41" t="s">
        <v>47</v>
      </c>
      <c r="D10" s="41" t="s">
        <v>48</v>
      </c>
    </row>
    <row r="11" spans="2:4">
      <c r="B11" s="1132"/>
      <c r="C11" s="1132"/>
      <c r="D11" s="1132"/>
    </row>
    <row r="12" spans="2:4">
      <c r="B12" s="43"/>
      <c r="C12" s="44"/>
      <c r="D12" s="43"/>
    </row>
    <row r="13" spans="2:4">
      <c r="B13" s="43"/>
      <c r="C13" s="44"/>
      <c r="D13" s="43"/>
    </row>
    <row r="14" spans="2:4">
      <c r="B14" s="43"/>
      <c r="C14" s="44"/>
      <c r="D14" s="43"/>
    </row>
    <row r="15" spans="2:4">
      <c r="B15" s="43"/>
      <c r="C15" s="44"/>
      <c r="D15" s="43"/>
    </row>
    <row r="16" spans="2:4">
      <c r="B16" s="43"/>
      <c r="C16" s="44"/>
      <c r="D16" s="43"/>
    </row>
    <row r="17" spans="2:4">
      <c r="B17" s="43"/>
      <c r="C17" s="44"/>
      <c r="D17" s="43"/>
    </row>
    <row r="18" spans="2:4">
      <c r="B18" s="43"/>
      <c r="C18" s="44"/>
      <c r="D18" s="43"/>
    </row>
    <row r="19" spans="2:4">
      <c r="B19" s="43"/>
      <c r="C19" s="44"/>
      <c r="D19" s="43"/>
    </row>
    <row r="20" spans="2:4" ht="13" thickBot="1">
      <c r="B20" s="45"/>
      <c r="C20" s="46"/>
      <c r="D20" s="45"/>
    </row>
    <row r="21" spans="2:4">
      <c r="B21" s="1132"/>
      <c r="C21" s="1132"/>
      <c r="D21" s="1132"/>
    </row>
    <row r="22" spans="2:4">
      <c r="B22" s="43"/>
      <c r="C22" s="44"/>
      <c r="D22" s="43"/>
    </row>
    <row r="23" spans="2:4">
      <c r="B23" s="43"/>
      <c r="C23" s="44"/>
      <c r="D23" s="43"/>
    </row>
    <row r="24" spans="2:4">
      <c r="B24" s="43"/>
      <c r="C24" s="44"/>
      <c r="D24" s="43"/>
    </row>
    <row r="25" spans="2:4">
      <c r="B25" s="43"/>
      <c r="C25" s="44"/>
      <c r="D25" s="43"/>
    </row>
    <row r="26" spans="2:4">
      <c r="B26" s="43"/>
      <c r="C26" s="44"/>
      <c r="D26" s="43"/>
    </row>
    <row r="27" spans="2:4">
      <c r="B27" s="43"/>
      <c r="C27" s="44"/>
      <c r="D27" s="43"/>
    </row>
    <row r="28" spans="2:4">
      <c r="B28" s="43"/>
      <c r="C28" s="44"/>
      <c r="D28" s="43"/>
    </row>
    <row r="29" spans="2:4">
      <c r="B29" s="43"/>
      <c r="C29" s="44"/>
      <c r="D29" s="43"/>
    </row>
    <row r="30" spans="2:4">
      <c r="B30" s="43"/>
      <c r="C30" s="44"/>
      <c r="D30" s="43"/>
    </row>
    <row r="31" spans="2:4">
      <c r="B31" s="43"/>
      <c r="C31" s="44"/>
      <c r="D31" s="43"/>
    </row>
    <row r="32" spans="2:4">
      <c r="B32" s="43"/>
      <c r="C32" s="44"/>
      <c r="D32" s="43"/>
    </row>
    <row r="33" spans="2:4">
      <c r="B33" s="43"/>
      <c r="C33" s="44"/>
      <c r="D33" s="43"/>
    </row>
    <row r="34" spans="2:4">
      <c r="B34" s="43"/>
      <c r="C34" s="44"/>
      <c r="D34" s="43"/>
    </row>
    <row r="35" spans="2:4">
      <c r="B35" s="43"/>
      <c r="C35" s="44"/>
      <c r="D35" s="43"/>
    </row>
    <row r="36" spans="2:4">
      <c r="B36" s="43"/>
      <c r="C36" s="44"/>
      <c r="D36" s="43"/>
    </row>
    <row r="37" spans="2:4">
      <c r="B37" s="43"/>
      <c r="C37" s="44"/>
      <c r="D37" s="43"/>
    </row>
    <row r="38" spans="2:4">
      <c r="B38" s="43"/>
      <c r="C38" s="44"/>
      <c r="D38" s="43"/>
    </row>
    <row r="39" spans="2:4">
      <c r="B39" s="43"/>
      <c r="C39" s="44"/>
      <c r="D39" s="43"/>
    </row>
    <row r="40" spans="2:4">
      <c r="B40" s="43"/>
      <c r="C40" s="44"/>
      <c r="D40" s="43"/>
    </row>
    <row r="41" spans="2:4">
      <c r="B41" s="43"/>
      <c r="C41" s="44"/>
      <c r="D41" s="43"/>
    </row>
    <row r="42" spans="2:4">
      <c r="B42" s="43"/>
      <c r="C42" s="44"/>
      <c r="D42" s="43"/>
    </row>
    <row r="43" spans="2:4">
      <c r="B43" s="43"/>
      <c r="C43" s="44"/>
      <c r="D43" s="43"/>
    </row>
    <row r="44" spans="2:4" ht="13" thickBot="1">
      <c r="B44" s="45"/>
      <c r="C44" s="46"/>
      <c r="D44" s="45"/>
    </row>
    <row r="45" spans="2:4">
      <c r="B45" s="1132"/>
      <c r="C45" s="1132"/>
      <c r="D45" s="1132"/>
    </row>
    <row r="46" spans="2:4">
      <c r="B46" s="43"/>
      <c r="C46" s="44"/>
      <c r="D46" s="43"/>
    </row>
    <row r="47" spans="2:4">
      <c r="B47" s="43"/>
      <c r="C47" s="44"/>
      <c r="D47" s="43"/>
    </row>
    <row r="48" spans="2:4">
      <c r="B48" s="43"/>
      <c r="C48" s="44"/>
      <c r="D48" s="43"/>
    </row>
    <row r="49" spans="2:4">
      <c r="B49" s="43"/>
      <c r="C49" s="44"/>
      <c r="D49" s="43"/>
    </row>
    <row r="50" spans="2:4" ht="13" thickBot="1">
      <c r="B50" s="45"/>
      <c r="C50" s="46"/>
      <c r="D50" s="45"/>
    </row>
    <row r="51" spans="2:4">
      <c r="B51" s="1132"/>
      <c r="C51" s="1132"/>
      <c r="D51" s="1132"/>
    </row>
    <row r="52" spans="2:4">
      <c r="B52" s="43"/>
      <c r="C52" s="44"/>
      <c r="D52" s="43"/>
    </row>
    <row r="53" spans="2:4">
      <c r="B53" s="43"/>
      <c r="C53" s="44"/>
      <c r="D53" s="43"/>
    </row>
    <row r="54" spans="2:4">
      <c r="B54" s="43"/>
      <c r="C54" s="44"/>
      <c r="D54" s="43"/>
    </row>
    <row r="55" spans="2:4">
      <c r="B55" s="43"/>
      <c r="C55" s="44"/>
      <c r="D55" s="43"/>
    </row>
    <row r="56" spans="2:4" ht="13" thickBot="1">
      <c r="B56" s="45"/>
      <c r="C56" s="46"/>
      <c r="D56" s="45"/>
    </row>
    <row r="57" spans="2:4">
      <c r="B57" s="1132"/>
      <c r="C57" s="1132"/>
      <c r="D57" s="1132"/>
    </row>
    <row r="58" spans="2:4">
      <c r="B58" s="43"/>
      <c r="C58" s="44"/>
      <c r="D58" s="43"/>
    </row>
    <row r="59" spans="2:4">
      <c r="B59" s="43"/>
      <c r="C59" s="44"/>
      <c r="D59" s="43"/>
    </row>
    <row r="60" spans="2:4">
      <c r="B60" s="43"/>
      <c r="C60" s="44"/>
      <c r="D60" s="43"/>
    </row>
    <row r="61" spans="2:4" ht="13" thickBot="1">
      <c r="B61" s="45"/>
      <c r="C61" s="46"/>
      <c r="D61" s="45"/>
    </row>
    <row r="62" spans="2:4">
      <c r="B62" s="1132"/>
      <c r="C62" s="1132"/>
      <c r="D62" s="1132"/>
    </row>
    <row r="63" spans="2:4">
      <c r="B63" s="43"/>
      <c r="C63" s="44"/>
      <c r="D63" s="43"/>
    </row>
    <row r="64" spans="2:4">
      <c r="B64" s="43"/>
      <c r="C64" s="44"/>
      <c r="D64" s="43"/>
    </row>
    <row r="65" spans="2:4">
      <c r="B65" s="43"/>
      <c r="C65" s="44"/>
      <c r="D65" s="43"/>
    </row>
    <row r="66" spans="2:4">
      <c r="B66" s="43"/>
      <c r="C66" s="44"/>
      <c r="D66" s="43"/>
    </row>
    <row r="67" spans="2:4">
      <c r="B67" s="43"/>
      <c r="C67" s="44"/>
      <c r="D67" s="43"/>
    </row>
    <row r="68" spans="2:4" ht="13" thickBot="1">
      <c r="B68" s="45"/>
      <c r="C68" s="46"/>
      <c r="D68" s="45"/>
    </row>
    <row r="69" spans="2:4">
      <c r="B69" s="1132"/>
      <c r="C69" s="1132"/>
      <c r="D69" s="1132"/>
    </row>
    <row r="70" spans="2:4">
      <c r="B70" s="43"/>
      <c r="C70" s="44"/>
      <c r="D70" s="43"/>
    </row>
    <row r="71" spans="2:4">
      <c r="B71" s="43"/>
      <c r="C71" s="44"/>
      <c r="D71" s="43"/>
    </row>
    <row r="72" spans="2:4">
      <c r="B72" s="43"/>
      <c r="C72" s="44"/>
      <c r="D72" s="43"/>
    </row>
    <row r="73" spans="2:4" ht="13" thickBot="1">
      <c r="B73" s="45"/>
      <c r="C73" s="46"/>
      <c r="D73" s="45"/>
    </row>
    <row r="74" spans="2:4">
      <c r="B74" s="1132"/>
      <c r="C74" s="1132"/>
      <c r="D74" s="1132"/>
    </row>
    <row r="75" spans="2:4">
      <c r="B75" s="43"/>
      <c r="C75" s="44"/>
      <c r="D75" s="43"/>
    </row>
    <row r="76" spans="2:4">
      <c r="B76" s="43"/>
      <c r="C76" s="44"/>
      <c r="D76" s="43"/>
    </row>
    <row r="77" spans="2:4">
      <c r="B77" s="43"/>
      <c r="C77" s="44"/>
      <c r="D77" s="43"/>
    </row>
    <row r="78" spans="2:4" ht="13" thickBot="1">
      <c r="B78" s="45"/>
      <c r="C78" s="46"/>
      <c r="D78" s="45"/>
    </row>
    <row r="79" spans="2:4">
      <c r="B79" s="1132"/>
      <c r="C79" s="1132"/>
      <c r="D79" s="1132"/>
    </row>
    <row r="80" spans="2:4">
      <c r="B80" s="43"/>
      <c r="C80" s="44"/>
      <c r="D80" s="43"/>
    </row>
    <row r="81" spans="2:4">
      <c r="B81" s="43"/>
      <c r="C81" s="44"/>
      <c r="D81" s="43"/>
    </row>
    <row r="82" spans="2:4">
      <c r="B82" s="43"/>
      <c r="C82" s="44"/>
      <c r="D82" s="43"/>
    </row>
    <row r="83" spans="2:4">
      <c r="B83" s="43"/>
      <c r="C83" s="44"/>
      <c r="D83" s="43"/>
    </row>
    <row r="84" spans="2:4">
      <c r="B84" s="43"/>
      <c r="C84" s="44"/>
      <c r="D84" s="43"/>
    </row>
    <row r="85" spans="2:4">
      <c r="B85" s="43"/>
      <c r="C85" s="44"/>
      <c r="D85" s="43"/>
    </row>
    <row r="86" spans="2:4">
      <c r="B86" s="43"/>
      <c r="C86" s="44"/>
      <c r="D86" s="43"/>
    </row>
    <row r="87" spans="2:4" ht="13" thickBot="1">
      <c r="B87" s="45"/>
      <c r="C87" s="46"/>
      <c r="D87" s="45"/>
    </row>
    <row r="88" spans="2:4">
      <c r="B88" s="1132"/>
      <c r="C88" s="1132"/>
      <c r="D88" s="1132"/>
    </row>
    <row r="89" spans="2:4">
      <c r="B89" s="43"/>
      <c r="C89" s="44"/>
      <c r="D89" s="43"/>
    </row>
    <row r="90" spans="2:4">
      <c r="B90" s="43"/>
      <c r="C90" s="44"/>
      <c r="D90" s="43"/>
    </row>
    <row r="91" spans="2:4">
      <c r="B91" s="43"/>
      <c r="C91" s="44"/>
      <c r="D91" s="43"/>
    </row>
    <row r="92" spans="2:4" ht="13" thickBot="1">
      <c r="B92" s="45"/>
      <c r="C92" s="46"/>
      <c r="D92" s="45"/>
    </row>
    <row r="93" spans="2:4">
      <c r="B93" s="1132"/>
      <c r="C93" s="1132"/>
      <c r="D93" s="1132"/>
    </row>
    <row r="94" spans="2:4">
      <c r="B94" s="43"/>
      <c r="C94" s="44"/>
      <c r="D94" s="43"/>
    </row>
    <row r="95" spans="2:4">
      <c r="B95" s="43"/>
      <c r="C95" s="44"/>
      <c r="D95" s="43"/>
    </row>
    <row r="96" spans="2:4">
      <c r="B96" s="43"/>
      <c r="C96" s="44"/>
      <c r="D96" s="43"/>
    </row>
    <row r="97" spans="2:4">
      <c r="B97" s="43"/>
      <c r="C97" s="44"/>
      <c r="D97" s="43"/>
    </row>
    <row r="98" spans="2:4" ht="13" thickBot="1">
      <c r="B98" s="45"/>
      <c r="C98" s="46"/>
      <c r="D98" s="45"/>
    </row>
    <row r="99" spans="2:4">
      <c r="B99" s="1132"/>
      <c r="C99" s="1132"/>
      <c r="D99" s="1132"/>
    </row>
    <row r="100" spans="2:4">
      <c r="B100" s="43"/>
      <c r="C100" s="44"/>
      <c r="D100" s="43"/>
    </row>
    <row r="101" spans="2:4">
      <c r="B101" s="43"/>
      <c r="C101" s="44"/>
      <c r="D101" s="43"/>
    </row>
    <row r="102" spans="2:4">
      <c r="B102" s="43"/>
      <c r="C102" s="44"/>
      <c r="D102" s="43"/>
    </row>
    <row r="103" spans="2:4" ht="13" thickBot="1">
      <c r="B103" s="45"/>
      <c r="C103" s="46"/>
      <c r="D103" s="45"/>
    </row>
    <row r="104" spans="2:4">
      <c r="B104" s="1132"/>
      <c r="C104" s="1132"/>
      <c r="D104" s="1132"/>
    </row>
    <row r="105" spans="2:4">
      <c r="B105" s="43"/>
      <c r="C105" s="44"/>
      <c r="D105" s="43"/>
    </row>
    <row r="106" spans="2:4">
      <c r="B106" s="43"/>
      <c r="C106" s="44"/>
      <c r="D106" s="43"/>
    </row>
    <row r="107" spans="2:4">
      <c r="B107" s="43"/>
      <c r="C107" s="44"/>
      <c r="D107" s="43"/>
    </row>
    <row r="108" spans="2:4">
      <c r="B108" s="43"/>
      <c r="C108" s="44"/>
      <c r="D108" s="43"/>
    </row>
    <row r="109" spans="2:4">
      <c r="B109" s="43"/>
      <c r="C109" s="44"/>
      <c r="D109" s="43"/>
    </row>
    <row r="110" spans="2:4">
      <c r="B110" s="43"/>
      <c r="C110" s="44"/>
      <c r="D110" s="43"/>
    </row>
    <row r="111" spans="2:4">
      <c r="B111" s="43"/>
      <c r="C111" s="44"/>
      <c r="D111" s="43"/>
    </row>
    <row r="112" spans="2:4">
      <c r="B112" s="43"/>
      <c r="C112" s="44"/>
      <c r="D112" s="43"/>
    </row>
    <row r="113" spans="2:4">
      <c r="B113" s="43"/>
      <c r="C113" s="44"/>
      <c r="D113" s="43"/>
    </row>
    <row r="114" spans="2:4">
      <c r="B114" s="43"/>
      <c r="C114" s="44"/>
      <c r="D114" s="43"/>
    </row>
    <row r="115" spans="2:4">
      <c r="B115" s="43"/>
      <c r="C115" s="44"/>
      <c r="D115" s="43"/>
    </row>
    <row r="116" spans="2:4">
      <c r="B116" s="43"/>
      <c r="C116" s="44"/>
      <c r="D116" s="43"/>
    </row>
    <row r="117" spans="2:4" ht="13" thickBot="1">
      <c r="B117" s="45"/>
      <c r="C117" s="46"/>
      <c r="D117" s="45"/>
    </row>
    <row r="118" spans="2:4">
      <c r="B118" s="1132"/>
      <c r="C118" s="1132"/>
      <c r="D118" s="1132"/>
    </row>
    <row r="119" spans="2:4">
      <c r="B119" s="43"/>
      <c r="C119" s="44"/>
      <c r="D119" s="43"/>
    </row>
    <row r="120" spans="2:4">
      <c r="B120" s="43"/>
      <c r="C120" s="44"/>
      <c r="D120" s="43"/>
    </row>
    <row r="121" spans="2:4">
      <c r="B121" s="43"/>
      <c r="C121" s="44"/>
      <c r="D121" s="43"/>
    </row>
    <row r="122" spans="2:4" ht="13" thickBot="1">
      <c r="B122" s="45"/>
      <c r="C122" s="46"/>
      <c r="D122" s="45"/>
    </row>
    <row r="123" spans="2:4">
      <c r="B123" s="1132"/>
      <c r="C123" s="1132"/>
      <c r="D123" s="1132"/>
    </row>
    <row r="124" spans="2:4">
      <c r="B124" s="43"/>
      <c r="C124" s="44"/>
      <c r="D124" s="43"/>
    </row>
    <row r="125" spans="2:4">
      <c r="B125" s="43"/>
      <c r="C125" s="44"/>
      <c r="D125" s="43"/>
    </row>
    <row r="126" spans="2:4">
      <c r="B126" s="43"/>
      <c r="C126" s="44"/>
      <c r="D126" s="43"/>
    </row>
    <row r="127" spans="2:4" ht="13" thickBot="1">
      <c r="B127" s="45"/>
      <c r="C127" s="46"/>
      <c r="D127" s="45"/>
    </row>
    <row r="128" spans="2:4">
      <c r="B128" s="1132"/>
      <c r="C128" s="1132"/>
      <c r="D128" s="1132"/>
    </row>
    <row r="129" spans="2:4">
      <c r="B129" s="43"/>
      <c r="C129" s="44"/>
      <c r="D129" s="43"/>
    </row>
    <row r="130" spans="2:4">
      <c r="B130" s="43"/>
      <c r="C130" s="44"/>
      <c r="D130" s="43"/>
    </row>
    <row r="131" spans="2:4">
      <c r="B131" s="43"/>
      <c r="C131" s="44"/>
      <c r="D131" s="43"/>
    </row>
    <row r="132" spans="2:4">
      <c r="B132" s="43"/>
      <c r="C132" s="44"/>
      <c r="D132" s="43"/>
    </row>
    <row r="133" spans="2:4">
      <c r="B133" s="43"/>
      <c r="C133" s="44"/>
      <c r="D133" s="43"/>
    </row>
    <row r="134" spans="2:4" ht="13" thickBot="1">
      <c r="B134" s="45"/>
      <c r="C134" s="46"/>
      <c r="D134" s="45"/>
    </row>
    <row r="135" spans="2:4">
      <c r="B135" s="1132"/>
      <c r="C135" s="1132"/>
      <c r="D135" s="1132"/>
    </row>
    <row r="136" spans="2:4">
      <c r="B136" s="43"/>
      <c r="C136" s="44"/>
      <c r="D136" s="43"/>
    </row>
    <row r="137" spans="2:4">
      <c r="B137" s="43"/>
      <c r="C137" s="44"/>
      <c r="D137" s="43"/>
    </row>
    <row r="138" spans="2:4">
      <c r="B138" s="43"/>
      <c r="C138" s="44"/>
      <c r="D138" s="43"/>
    </row>
    <row r="139" spans="2:4">
      <c r="B139" s="43"/>
      <c r="C139" s="44"/>
      <c r="D139" s="43"/>
    </row>
    <row r="140" spans="2:4" ht="13" thickBot="1">
      <c r="B140" s="45"/>
      <c r="C140" s="46"/>
      <c r="D140" s="45"/>
    </row>
    <row r="141" spans="2:4">
      <c r="B141" s="1132"/>
      <c r="C141" s="1132"/>
      <c r="D141" s="1132"/>
    </row>
    <row r="142" spans="2:4">
      <c r="B142" s="43"/>
      <c r="C142" s="44"/>
      <c r="D142" s="43"/>
    </row>
    <row r="143" spans="2:4">
      <c r="B143" s="43"/>
      <c r="C143" s="44"/>
      <c r="D143" s="43"/>
    </row>
    <row r="144" spans="2:4">
      <c r="B144" s="43"/>
      <c r="C144" s="44"/>
      <c r="D144" s="43"/>
    </row>
    <row r="145" spans="2:4" ht="13" thickBot="1">
      <c r="B145" s="45"/>
      <c r="C145" s="46"/>
      <c r="D145" s="45"/>
    </row>
    <row r="146" spans="2:4">
      <c r="B146" s="1132"/>
      <c r="C146" s="1132"/>
      <c r="D146" s="1132"/>
    </row>
    <row r="147" spans="2:4">
      <c r="B147" s="43"/>
      <c r="C147" s="44"/>
      <c r="D147" s="43"/>
    </row>
    <row r="148" spans="2:4">
      <c r="B148" s="43"/>
      <c r="C148" s="44"/>
      <c r="D148" s="43"/>
    </row>
    <row r="149" spans="2:4">
      <c r="B149" s="43"/>
      <c r="C149" s="44"/>
      <c r="D149" s="43"/>
    </row>
    <row r="150" spans="2:4" ht="13" thickBot="1">
      <c r="B150" s="45"/>
      <c r="C150" s="46"/>
      <c r="D150" s="45"/>
    </row>
  </sheetData>
  <mergeCells count="20">
    <mergeCell ref="B88:D88"/>
    <mergeCell ref="B93:D93"/>
    <mergeCell ref="B141:D141"/>
    <mergeCell ref="B146:D146"/>
    <mergeCell ref="B99:D99"/>
    <mergeCell ref="B104:D104"/>
    <mergeCell ref="B118:D118"/>
    <mergeCell ref="B123:D123"/>
    <mergeCell ref="B128:D128"/>
    <mergeCell ref="B135:D135"/>
    <mergeCell ref="B57:D57"/>
    <mergeCell ref="B62:D62"/>
    <mergeCell ref="B69:D69"/>
    <mergeCell ref="B74:D74"/>
    <mergeCell ref="B79:D79"/>
    <mergeCell ref="B7:D7"/>
    <mergeCell ref="B11:D11"/>
    <mergeCell ref="B21:D21"/>
    <mergeCell ref="B45:D45"/>
    <mergeCell ref="B51:D51"/>
  </mergeCells>
  <pageMargins left="0.25" right="0.25" top="0.75" bottom="0.75" header="0.3" footer="0.3"/>
  <pageSetup paperSize="9" scale="83" fitToHeight="0" orientation="portrait" horizontalDpi="1200" verticalDpi="1200" r:id="rId1"/>
  <headerFooter>
    <oddFooter>&amp;L_x000D_&amp;1#&amp;"Calibri"&amp;10&amp;K000000 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F0D82-D4FA-439E-B7CE-033B21B14C1B}">
  <sheetPr>
    <tabColor theme="9" tint="0.59999389629810485"/>
    <pageSetUpPr fitToPage="1"/>
  </sheetPr>
  <dimension ref="B1:J124"/>
  <sheetViews>
    <sheetView zoomScaleNormal="100" zoomScaleSheetLayoutView="100" workbookViewId="0">
      <selection activeCell="A32" sqref="A32:XFD32"/>
    </sheetView>
  </sheetViews>
  <sheetFormatPr defaultRowHeight="12.5"/>
  <cols>
    <col min="1" max="1" width="5" customWidth="1"/>
    <col min="2" max="2" width="132.09765625" customWidth="1"/>
    <col min="3" max="3" width="10.69921875" customWidth="1"/>
    <col min="4" max="4" width="8.59765625" customWidth="1"/>
    <col min="5" max="6" width="12.09765625" customWidth="1"/>
    <col min="8" max="10" width="12.09765625" customWidth="1"/>
    <col min="11" max="11" width="42.8984375" customWidth="1"/>
    <col min="12" max="13" width="11.09765625" customWidth="1"/>
  </cols>
  <sheetData>
    <row r="1" spans="2:10" ht="13.4" customHeight="1">
      <c r="E1" s="355" t="s">
        <v>85</v>
      </c>
      <c r="F1" s="176"/>
    </row>
    <row r="2" spans="2:10" ht="50.5" customHeight="1">
      <c r="D2" s="48"/>
    </row>
    <row r="4" spans="2:10" ht="21">
      <c r="B4" s="85" t="s">
        <v>1122</v>
      </c>
    </row>
    <row r="5" spans="2:10" ht="16" customHeight="1">
      <c r="B5" s="85"/>
    </row>
    <row r="6" spans="2:10" s="128" customFormat="1" ht="15" customHeight="1">
      <c r="B6" s="961" t="s">
        <v>1123</v>
      </c>
    </row>
    <row r="7" spans="2:10" ht="37.5">
      <c r="B7" s="220" t="s">
        <v>1124</v>
      </c>
      <c r="C7" s="943"/>
    </row>
    <row r="8" spans="2:10">
      <c r="B8" s="191"/>
    </row>
    <row r="9" spans="2:10" s="128" customFormat="1" ht="15" customHeight="1">
      <c r="B9" s="961" t="s">
        <v>1125</v>
      </c>
    </row>
    <row r="10" spans="2:10" ht="25">
      <c r="B10" s="220" t="s">
        <v>1126</v>
      </c>
    </row>
    <row r="12" spans="2:10" s="128" customFormat="1" ht="15" customHeight="1">
      <c r="B12" s="961" t="s">
        <v>1127</v>
      </c>
      <c r="C12" s="966"/>
    </row>
    <row r="13" spans="2:10" ht="40.5" customHeight="1">
      <c r="B13" s="220" t="s">
        <v>1128</v>
      </c>
    </row>
    <row r="14" spans="2:10" ht="15.5">
      <c r="D14" s="22"/>
      <c r="E14" s="22"/>
      <c r="F14" s="22"/>
      <c r="G14" s="22"/>
      <c r="H14" s="22"/>
      <c r="I14" s="22"/>
      <c r="J14" s="22"/>
    </row>
    <row r="15" spans="2:10" s="128" customFormat="1" ht="15" customHeight="1">
      <c r="B15" s="963" t="s">
        <v>1129</v>
      </c>
    </row>
    <row r="16" spans="2:10" ht="68.25" customHeight="1">
      <c r="B16" s="220" t="s">
        <v>1130</v>
      </c>
      <c r="C16" s="670"/>
    </row>
    <row r="17" spans="2:3" ht="16.5" customHeight="1">
      <c r="B17" s="698"/>
      <c r="C17" s="670"/>
    </row>
    <row r="18" spans="2:3" s="128" customFormat="1" ht="15" customHeight="1">
      <c r="B18" s="963" t="s">
        <v>1131</v>
      </c>
      <c r="C18" s="964"/>
    </row>
    <row r="19" spans="2:3" ht="51" customHeight="1">
      <c r="B19" s="699" t="s">
        <v>1132</v>
      </c>
      <c r="C19" s="670"/>
    </row>
    <row r="20" spans="2:3" ht="14.15" customHeight="1">
      <c r="B20" s="698"/>
      <c r="C20" s="670"/>
    </row>
    <row r="21" spans="2:3" s="128" customFormat="1" ht="15" customHeight="1">
      <c r="B21" s="963" t="s">
        <v>1133</v>
      </c>
    </row>
    <row r="22" spans="2:3" ht="52" customHeight="1">
      <c r="B22" s="699" t="s">
        <v>1134</v>
      </c>
      <c r="C22" s="670"/>
    </row>
    <row r="23" spans="2:3">
      <c r="B23" s="188"/>
    </row>
    <row r="24" spans="2:3" s="128" customFormat="1" ht="15" customHeight="1">
      <c r="B24" s="963" t="s">
        <v>1135</v>
      </c>
    </row>
    <row r="25" spans="2:3" ht="140.5" customHeight="1">
      <c r="B25" s="220" t="s">
        <v>1136</v>
      </c>
      <c r="C25" s="670"/>
    </row>
    <row r="26" spans="2:3">
      <c r="B26" s="188"/>
    </row>
    <row r="27" spans="2:3" s="128" customFormat="1" ht="15" customHeight="1">
      <c r="B27" s="961" t="s">
        <v>1137</v>
      </c>
    </row>
    <row r="28" spans="2:3" ht="168.65" customHeight="1">
      <c r="B28" s="955" t="s">
        <v>1138</v>
      </c>
      <c r="C28" s="670"/>
    </row>
    <row r="29" spans="2:3">
      <c r="B29" s="188"/>
    </row>
    <row r="30" spans="2:3" s="128" customFormat="1" ht="15" customHeight="1">
      <c r="B30" s="961" t="s">
        <v>1139</v>
      </c>
    </row>
    <row r="31" spans="2:3" ht="128.15" customHeight="1">
      <c r="B31" s="955" t="s">
        <v>1140</v>
      </c>
      <c r="C31" s="670"/>
    </row>
    <row r="32" spans="2:3" ht="15.65" customHeight="1">
      <c r="B32" s="188"/>
    </row>
    <row r="33" spans="2:3" s="128" customFormat="1" ht="15" customHeight="1">
      <c r="B33" s="961" t="s">
        <v>1141</v>
      </c>
    </row>
    <row r="34" spans="2:3" ht="89.5" customHeight="1">
      <c r="B34" s="220" t="s">
        <v>1142</v>
      </c>
      <c r="C34" s="670"/>
    </row>
    <row r="35" spans="2:3">
      <c r="B35" s="188"/>
    </row>
    <row r="36" spans="2:3" s="128" customFormat="1" ht="15" customHeight="1">
      <c r="B36" s="961" t="s">
        <v>1143</v>
      </c>
      <c r="C36" s="965"/>
    </row>
    <row r="37" spans="2:3" ht="167.25" customHeight="1">
      <c r="B37" s="220" t="s">
        <v>1144</v>
      </c>
      <c r="C37" s="670"/>
    </row>
    <row r="38" spans="2:3" ht="13.5" customHeight="1">
      <c r="B38" s="113"/>
    </row>
    <row r="39" spans="2:3" s="128" customFormat="1" ht="15" customHeight="1">
      <c r="B39" s="961" t="s">
        <v>1145</v>
      </c>
      <c r="C39" s="1201"/>
    </row>
    <row r="40" spans="2:3" ht="179.15" customHeight="1">
      <c r="B40" s="220" t="s">
        <v>1146</v>
      </c>
      <c r="C40" s="1201"/>
    </row>
    <row r="41" spans="2:3" ht="9.75" customHeight="1">
      <c r="B41" s="113"/>
      <c r="C41" s="1201"/>
    </row>
    <row r="42" spans="2:3" s="128" customFormat="1" ht="15" customHeight="1">
      <c r="B42" s="961" t="s">
        <v>1147</v>
      </c>
    </row>
    <row r="43" spans="2:3" ht="41.5" customHeight="1">
      <c r="B43" s="220" t="s">
        <v>1148</v>
      </c>
      <c r="C43" s="670"/>
    </row>
    <row r="44" spans="2:3" ht="18.649999999999999" customHeight="1">
      <c r="B44" s="671"/>
      <c r="C44" s="670"/>
    </row>
    <row r="45" spans="2:3" s="128" customFormat="1" ht="15" customHeight="1">
      <c r="B45" s="961" t="s">
        <v>1149</v>
      </c>
    </row>
    <row r="46" spans="2:3" ht="66" customHeight="1">
      <c r="B46" s="220" t="s">
        <v>1150</v>
      </c>
      <c r="C46" s="670"/>
    </row>
    <row r="47" spans="2:3" ht="18.649999999999999" customHeight="1">
      <c r="B47" s="220"/>
      <c r="C47" s="670"/>
    </row>
    <row r="48" spans="2:3" s="128" customFormat="1" ht="15" customHeight="1">
      <c r="B48" s="961" t="s">
        <v>1151</v>
      </c>
    </row>
    <row r="49" spans="2:3" ht="306" customHeight="1">
      <c r="B49" s="220" t="s">
        <v>1152</v>
      </c>
      <c r="C49" s="670"/>
    </row>
    <row r="50" spans="2:3">
      <c r="B50" s="188"/>
    </row>
    <row r="51" spans="2:3" s="128" customFormat="1" ht="26.15" customHeight="1">
      <c r="B51" s="961" t="s">
        <v>1153</v>
      </c>
    </row>
    <row r="52" spans="2:3" ht="76.5" customHeight="1">
      <c r="B52" s="220" t="s">
        <v>1154</v>
      </c>
      <c r="C52" s="670"/>
    </row>
    <row r="53" spans="2:3">
      <c r="B53" s="188"/>
    </row>
    <row r="54" spans="2:3" s="128" customFormat="1" ht="15" customHeight="1">
      <c r="B54" s="961" t="s">
        <v>1155</v>
      </c>
    </row>
    <row r="55" spans="2:3" ht="114" customHeight="1">
      <c r="B55" s="220" t="s">
        <v>1156</v>
      </c>
    </row>
    <row r="56" spans="2:3">
      <c r="B56" s="188"/>
    </row>
    <row r="57" spans="2:3" s="128" customFormat="1" ht="15" customHeight="1">
      <c r="B57" s="961" t="s">
        <v>1157</v>
      </c>
    </row>
    <row r="58" spans="2:3" ht="79" customHeight="1">
      <c r="B58" s="220" t="s">
        <v>1158</v>
      </c>
    </row>
    <row r="59" spans="2:3">
      <c r="B59" s="223"/>
    </row>
    <row r="60" spans="2:3" s="128" customFormat="1" ht="15" customHeight="1">
      <c r="B60" s="961" t="s">
        <v>1159</v>
      </c>
    </row>
    <row r="61" spans="2:3" ht="118" customHeight="1">
      <c r="B61" s="220" t="s">
        <v>1160</v>
      </c>
      <c r="C61" s="670"/>
    </row>
    <row r="62" spans="2:3" ht="14.25" customHeight="1">
      <c r="B62" s="188"/>
    </row>
    <row r="63" spans="2:3" s="128" customFormat="1" ht="15" customHeight="1">
      <c r="B63" s="961" t="s">
        <v>1161</v>
      </c>
    </row>
    <row r="64" spans="2:3" ht="78" customHeight="1">
      <c r="B64" s="220" t="s">
        <v>1162</v>
      </c>
      <c r="C64" s="670"/>
    </row>
    <row r="65" spans="2:3">
      <c r="B65" s="188"/>
    </row>
    <row r="66" spans="2:3" s="128" customFormat="1" ht="15" customHeight="1">
      <c r="B66" s="961" t="s">
        <v>1163</v>
      </c>
    </row>
    <row r="67" spans="2:3" ht="42.65" customHeight="1">
      <c r="B67" s="220" t="s">
        <v>1164</v>
      </c>
      <c r="C67" s="670"/>
    </row>
    <row r="68" spans="2:3" ht="15.65" customHeight="1">
      <c r="B68" s="698"/>
      <c r="C68" s="670"/>
    </row>
    <row r="69" spans="2:3" s="128" customFormat="1" ht="15" customHeight="1">
      <c r="B69" s="963" t="s">
        <v>1165</v>
      </c>
    </row>
    <row r="70" spans="2:3" ht="105.75" customHeight="1">
      <c r="B70" s="699" t="s">
        <v>1166</v>
      </c>
      <c r="C70" s="670"/>
    </row>
    <row r="71" spans="2:3" ht="14.5" customHeight="1">
      <c r="B71" s="188"/>
    </row>
    <row r="72" spans="2:3" s="128" customFormat="1" ht="15" customHeight="1">
      <c r="B72" s="961" t="s">
        <v>1167</v>
      </c>
    </row>
    <row r="73" spans="2:3" ht="81" customHeight="1">
      <c r="B73" s="220" t="s">
        <v>1168</v>
      </c>
      <c r="C73" s="670"/>
    </row>
    <row r="74" spans="2:3" ht="10.5" customHeight="1">
      <c r="B74" s="188"/>
    </row>
    <row r="75" spans="2:3" s="128" customFormat="1" ht="15" customHeight="1">
      <c r="B75" s="961" t="s">
        <v>1169</v>
      </c>
    </row>
    <row r="76" spans="2:3" ht="38.15" customHeight="1">
      <c r="B76" s="220" t="s">
        <v>1170</v>
      </c>
    </row>
    <row r="78" spans="2:3" s="128" customFormat="1" ht="15" customHeight="1">
      <c r="B78" s="961" t="s">
        <v>1171</v>
      </c>
    </row>
    <row r="79" spans="2:3" ht="26.5" customHeight="1">
      <c r="B79" s="220" t="s">
        <v>1172</v>
      </c>
    </row>
    <row r="80" spans="2:3">
      <c r="B80" s="188"/>
    </row>
    <row r="81" spans="2:3" s="128" customFormat="1" ht="15" customHeight="1">
      <c r="B81" s="961" t="s">
        <v>1173</v>
      </c>
    </row>
    <row r="82" spans="2:3" ht="28" customHeight="1">
      <c r="B82" s="927" t="s">
        <v>1174</v>
      </c>
      <c r="C82" s="670"/>
    </row>
    <row r="83" spans="2:3" ht="10.5" customHeight="1">
      <c r="B83" s="672"/>
      <c r="C83" s="670"/>
    </row>
    <row r="84" spans="2:3" s="128" customFormat="1" ht="15" customHeight="1">
      <c r="B84" s="963" t="s">
        <v>1175</v>
      </c>
      <c r="C84" s="964"/>
    </row>
    <row r="85" spans="2:3" ht="29.15" customHeight="1">
      <c r="B85" s="927" t="s">
        <v>1176</v>
      </c>
      <c r="C85" s="670"/>
    </row>
    <row r="86" spans="2:3" ht="11.15" customHeight="1">
      <c r="B86" s="672"/>
      <c r="C86" s="670"/>
    </row>
    <row r="87" spans="2:3" s="128" customFormat="1" ht="15" customHeight="1">
      <c r="B87" s="961" t="s">
        <v>1177</v>
      </c>
    </row>
    <row r="88" spans="2:3" ht="66" customHeight="1">
      <c r="B88" s="220" t="s">
        <v>1178</v>
      </c>
      <c r="C88" s="670"/>
    </row>
    <row r="89" spans="2:3" ht="12" customHeight="1">
      <c r="B89" s="191"/>
    </row>
    <row r="90" spans="2:3" s="128" customFormat="1" ht="15" customHeight="1">
      <c r="B90" s="961" t="s">
        <v>1179</v>
      </c>
    </row>
    <row r="91" spans="2:3" ht="114" customHeight="1">
      <c r="B91" s="220" t="s">
        <v>1180</v>
      </c>
      <c r="C91" s="670"/>
    </row>
    <row r="93" spans="2:3" s="128" customFormat="1" ht="15" customHeight="1">
      <c r="B93" s="961" t="s">
        <v>1181</v>
      </c>
    </row>
    <row r="94" spans="2:3" ht="37.5">
      <c r="B94" s="220" t="s">
        <v>1182</v>
      </c>
      <c r="C94" s="943"/>
    </row>
    <row r="95" spans="2:3">
      <c r="B95" s="191"/>
    </row>
    <row r="96" spans="2:3" s="128" customFormat="1" ht="15" customHeight="1">
      <c r="B96" s="963" t="s">
        <v>1183</v>
      </c>
    </row>
    <row r="97" spans="2:3" ht="37.5">
      <c r="B97" s="699" t="s">
        <v>1184</v>
      </c>
      <c r="C97" s="943"/>
    </row>
    <row r="98" spans="2:3">
      <c r="B98" s="188"/>
    </row>
    <row r="99" spans="2:3" s="128" customFormat="1" ht="15" customHeight="1">
      <c r="B99" s="961" t="s">
        <v>1185</v>
      </c>
    </row>
    <row r="100" spans="2:3" ht="50">
      <c r="B100" s="220" t="s">
        <v>1186</v>
      </c>
      <c r="C100" s="943"/>
    </row>
    <row r="102" spans="2:3" s="128" customFormat="1" ht="15" customHeight="1">
      <c r="B102" s="961" t="s">
        <v>1187</v>
      </c>
    </row>
    <row r="103" spans="2:3" ht="89.5" customHeight="1">
      <c r="B103" s="220" t="s">
        <v>1188</v>
      </c>
      <c r="C103" s="670"/>
    </row>
    <row r="104" spans="2:3" ht="12" customHeight="1">
      <c r="B104" s="698"/>
    </row>
    <row r="105" spans="2:3" s="128" customFormat="1" ht="15" customHeight="1">
      <c r="B105" s="963" t="s">
        <v>1189</v>
      </c>
    </row>
    <row r="106" spans="2:3" ht="51.65" customHeight="1">
      <c r="B106" s="697" t="s">
        <v>1190</v>
      </c>
      <c r="C106" s="670"/>
    </row>
    <row r="108" spans="2:3" s="128" customFormat="1" ht="15" customHeight="1">
      <c r="B108" s="961" t="s">
        <v>1191</v>
      </c>
    </row>
    <row r="109" spans="2:3" ht="52" customHeight="1">
      <c r="B109" s="220" t="s">
        <v>1192</v>
      </c>
    </row>
    <row r="111" spans="2:3" s="128" customFormat="1" ht="15" customHeight="1">
      <c r="B111" s="961" t="s">
        <v>1193</v>
      </c>
    </row>
    <row r="112" spans="2:3" ht="37.5">
      <c r="B112" s="220" t="s">
        <v>1194</v>
      </c>
    </row>
    <row r="114" spans="2:5" s="128" customFormat="1" ht="15" customHeight="1">
      <c r="B114" s="961" t="s">
        <v>1195</v>
      </c>
      <c r="C114" s="962"/>
    </row>
    <row r="115" spans="2:5" ht="139" customHeight="1">
      <c r="B115" s="220" t="s">
        <v>1196</v>
      </c>
    </row>
    <row r="117" spans="2:5" s="128" customFormat="1" ht="15" customHeight="1">
      <c r="B117" s="961" t="s">
        <v>1197</v>
      </c>
      <c r="C117" s="1338"/>
      <c r="D117" s="1338"/>
      <c r="E117" s="1338"/>
    </row>
    <row r="118" spans="2:5" ht="157.5" customHeight="1">
      <c r="B118" s="221" t="s">
        <v>1198</v>
      </c>
      <c r="C118" s="670"/>
    </row>
    <row r="119" spans="2:5" ht="52" customHeight="1">
      <c r="B119" s="221" t="s">
        <v>1199</v>
      </c>
      <c r="C119" s="670"/>
    </row>
    <row r="120" spans="2:5" ht="46.5" customHeight="1">
      <c r="B120" s="960" t="s">
        <v>1200</v>
      </c>
    </row>
    <row r="122" spans="2:5">
      <c r="B122" s="222" t="s">
        <v>1201</v>
      </c>
    </row>
    <row r="124" spans="2:5">
      <c r="B124" s="222" t="s">
        <v>1202</v>
      </c>
    </row>
  </sheetData>
  <sheetProtection algorithmName="SHA-512" hashValue="EGq0uio/C3qLXh5baQL1B4MJISgrYTKm89Hr5bZsAtt/XMxTChAvga35y2apRNC47eHV7VdGmN6+KxiBaDosbQ==" saltValue="mKgMTVEmuueluthM3yv0nA==" spinCount="100000" sheet="1" objects="1" scenarios="1"/>
  <mergeCells count="2">
    <mergeCell ref="C117:E117"/>
    <mergeCell ref="C39:C41"/>
  </mergeCells>
  <hyperlinks>
    <hyperlink ref="B33" r:id="rId1" display="Human rights commitment statement " xr:uid="{A9D0C1EA-D8B3-4D00-989F-9DD7B0EC72DD}"/>
    <hyperlink ref="B87" r:id="rId2" display="Responsible investment policy****" xr:uid="{315DD741-9407-473D-84F7-C4877A4584EE}"/>
    <hyperlink ref="B90" r:id="rId3" display="Whistle-blowing policy****" xr:uid="{38BAC9ED-6660-45A4-9202-04490BC95E7F}"/>
    <hyperlink ref="B124" r:id="rId4" xr:uid="{521A5943-0BD3-4969-ABB5-B14D7E083FA6}"/>
    <hyperlink ref="B9" r:id="rId5" xr:uid="{828A12AD-064F-4905-B938-6A269C48A699}"/>
    <hyperlink ref="B51" r:id="rId6" display="Anti-Financial Crime Policy Statement (including anti-money laundering, counter-terrorist financing, counter-proliferation financing (AML/CFT/CPF), anti-bribery and corruption (ABC) and sanctions compliance)" xr:uid="{6999BB31-EA65-4484-934E-15FD32B07E9C}"/>
    <hyperlink ref="B111" r:id="rId7" display="Supplier Code of Conduct" xr:uid="{91881147-DA2B-41DE-A3FD-E4F63E3D8579}"/>
    <hyperlink ref="B78" r:id="rId8" display="Third-Party Data Privacy Notice " xr:uid="{63E0B3FC-7B7D-4D7C-87CC-24AA840F69E2}"/>
    <hyperlink ref="B75" r:id="rId9" display="Privacy Notice" xr:uid="{810E2B64-0F7A-4B50-BAA7-755A71B7A4F8}"/>
    <hyperlink ref="B108" r:id="rId10" display="Modern Slavery Statement" xr:uid="{740B3C35-3177-4059-ADCC-E5E1C6BA503F}"/>
    <hyperlink ref="B102" r:id="rId11" xr:uid="{CC339BCB-BC02-458B-A836-28A0A16F55A7}"/>
    <hyperlink ref="B45" r:id="rId12" xr:uid="{352FE018-6712-4FA0-9417-36B8A64FD72E}"/>
    <hyperlink ref="B60" r:id="rId13" xr:uid="{B84CBE83-BA61-4F72-9083-B154D18471C7}"/>
    <hyperlink ref="B63" r:id="rId14" xr:uid="{E05039C5-690F-4A2F-9323-FF03A1573E68}"/>
    <hyperlink ref="B66" r:id="rId15" xr:uid="{D8D4D1CA-FFE1-4834-A0AB-2AEF67EBDB5A}"/>
    <hyperlink ref="B6" r:id="rId16" xr:uid="{AE9D108A-FDC2-4283-A335-7EABEF2B42CB}"/>
    <hyperlink ref="B122" r:id="rId17" display="Click here for applicable regulations and disclosures for United Kingdom businesses." xr:uid="{4F4DD1B6-5B7E-4699-A84F-BDC5CD4D56F9}"/>
    <hyperlink ref="B84" r:id="rId18" location=":~:text=Share%20your%20feedback%20with%20us,details%20to%20you%20on%20request." display="Privacy notice - VG" xr:uid="{1A562365-9695-4406-A8AC-8DCFF1750BDF}"/>
  </hyperlinks>
  <pageMargins left="0.25" right="0.25" top="0.75" bottom="0.75" header="0.3" footer="0.3"/>
  <pageSetup paperSize="8" scale="16" orientation="landscape" horizontalDpi="1200" verticalDpi="1200" r:id="rId19"/>
  <headerFooter>
    <oddFooter>&amp;L_x000D_&amp;1#&amp;"Calibri"&amp;10&amp;K000000 Internal</oddFooter>
  </headerFooter>
  <drawing r:id="rId2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949B1-331E-4046-A6BA-E333040FBBF3}">
  <sheetPr>
    <tabColor theme="3"/>
  </sheetPr>
  <dimension ref="A1:G27"/>
  <sheetViews>
    <sheetView view="pageBreakPreview" zoomScaleNormal="100" zoomScaleSheetLayoutView="100" workbookViewId="0">
      <selection activeCell="T34" sqref="T34"/>
    </sheetView>
  </sheetViews>
  <sheetFormatPr defaultColWidth="8.8984375" defaultRowHeight="12.5"/>
  <sheetData>
    <row r="1" spans="1:7">
      <c r="A1" s="133"/>
    </row>
    <row r="11" spans="1:7">
      <c r="C11" s="132"/>
      <c r="D11" s="103"/>
      <c r="E11" s="103"/>
      <c r="F11" s="103"/>
      <c r="G11" s="103"/>
    </row>
    <row r="20" spans="2:7">
      <c r="B20" s="1176" t="s">
        <v>32</v>
      </c>
      <c r="C20" s="1176"/>
      <c r="D20" s="1176"/>
      <c r="E20" s="1176"/>
      <c r="F20" s="1176"/>
      <c r="G20" s="1176"/>
    </row>
    <row r="21" spans="2:7">
      <c r="B21" s="1176" t="s">
        <v>33</v>
      </c>
      <c r="C21" s="1176"/>
      <c r="D21" s="1176"/>
      <c r="E21" s="1176"/>
      <c r="F21" s="1176"/>
      <c r="G21" s="1176"/>
    </row>
    <row r="22" spans="2:7">
      <c r="B22" s="1176" t="s">
        <v>34</v>
      </c>
      <c r="C22" s="1176"/>
      <c r="D22" s="1176"/>
      <c r="E22" s="1176"/>
      <c r="F22" s="1176"/>
      <c r="G22" s="1176"/>
    </row>
    <row r="23" spans="2:7" ht="13" customHeight="1">
      <c r="B23" s="1176" t="s">
        <v>35</v>
      </c>
      <c r="C23" s="1176"/>
      <c r="D23" s="1176"/>
      <c r="E23" s="1176"/>
      <c r="F23" s="1176"/>
      <c r="G23" s="1176"/>
    </row>
    <row r="24" spans="2:7">
      <c r="B24" s="1176" t="s">
        <v>36</v>
      </c>
      <c r="C24" s="1176"/>
      <c r="D24" s="1176"/>
      <c r="E24" s="1176"/>
      <c r="F24" s="1176"/>
      <c r="G24" s="1176"/>
    </row>
    <row r="25" spans="2:7">
      <c r="B25" s="1176" t="s">
        <v>37</v>
      </c>
      <c r="C25" s="1176"/>
      <c r="D25" s="1176"/>
      <c r="E25" s="1176"/>
      <c r="F25" s="1176"/>
      <c r="G25" s="1176"/>
    </row>
    <row r="26" spans="2:7">
      <c r="B26" s="1139"/>
      <c r="C26" s="1139"/>
      <c r="D26" s="1139"/>
      <c r="E26" s="1139"/>
      <c r="F26" s="1139"/>
      <c r="G26" s="1139"/>
    </row>
    <row r="27" spans="2:7">
      <c r="B27" s="1339"/>
      <c r="C27" s="1339"/>
      <c r="D27" s="1339"/>
      <c r="E27" s="1339"/>
      <c r="F27" s="1339"/>
      <c r="G27" s="1339"/>
    </row>
  </sheetData>
  <sheetProtection algorithmName="SHA-512" hashValue="l6t1MpZh5bQqK1WGMt9jvnmPkFm7jA/NE2VWY0E9mlK7vxbXarzjx6LDLoYR76bOaa9ZDaqAaLjOryvBsh1A4w==" saltValue="wx7ow6hK8KsSb+GEFEgf0g==" spinCount="100000" sheet="1" objects="1" scenarios="1"/>
  <mergeCells count="8">
    <mergeCell ref="B27:G27"/>
    <mergeCell ref="B20:G20"/>
    <mergeCell ref="B21:G21"/>
    <mergeCell ref="B22:G22"/>
    <mergeCell ref="B24:G24"/>
    <mergeCell ref="B25:G25"/>
    <mergeCell ref="B26:G26"/>
    <mergeCell ref="B23:G23"/>
  </mergeCells>
  <hyperlinks>
    <hyperlink ref="B20" location="'Discovery Health'!A1" display="Discovery Health" xr:uid="{A47DD458-7CF0-4CEC-AF3E-8F62ADF5CF31}"/>
    <hyperlink ref="B21" location="Vitality!A1" display="Vitality" xr:uid="{64F4D05B-542C-458B-A64E-5EE2CA3F1EAB}"/>
    <hyperlink ref="B22" location="'Discovery Invest'!A1" display="Discovery Invest" xr:uid="{E22D32DA-E587-4541-B9EA-B84F41F8F5F6}"/>
    <hyperlink ref="B24" location="'Discovery Insure'!A1" display="Discovery Insure" xr:uid="{E1787F81-021B-4533-89C9-D3EDD53731B4}"/>
    <hyperlink ref="B25" location="'Discovery Bank'!A1" display="Discovery Bank" xr:uid="{9868022B-B204-4DB1-ACB0-6BF32A6B1A6C}"/>
    <hyperlink ref="B23" location="'Discovery Invest'!A1" display="Discovery Invest" xr:uid="{1A4C848C-756F-4429-9D53-C1B811B887ED}"/>
    <hyperlink ref="B23:G23" location="'Discovery Life'!A1" display="Discovery Life" xr:uid="{A515CBA5-9D9E-4E1D-BEC8-4095C0D0A75E}"/>
    <hyperlink ref="B20:G20" location="Health!A1" display="Health" xr:uid="{BCFF26FD-1BA4-4EE6-9E50-1D0DB2AE1AC3}"/>
  </hyperlinks>
  <pageMargins left="0.7" right="0.7" top="0.75" bottom="0.75" header="0.3" footer="0.3"/>
  <pageSetup paperSize="9" orientation="portrait" r:id="rId1"/>
  <headerFooter>
    <oddFooter>&amp;L_x000D_&amp;1#&amp;"Calibri"&amp;10&amp;K000000 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25B5E-12CC-4653-8322-A2E43612573D}">
  <sheetPr>
    <tabColor theme="9" tint="0.59999389629810485"/>
    <pageSetUpPr fitToPage="1"/>
  </sheetPr>
  <dimension ref="B1:W44"/>
  <sheetViews>
    <sheetView zoomScaleNormal="100" zoomScaleSheetLayoutView="91" workbookViewId="0"/>
  </sheetViews>
  <sheetFormatPr defaultColWidth="13.59765625" defaultRowHeight="12.5"/>
  <cols>
    <col min="1" max="1" width="5" customWidth="1"/>
    <col min="2" max="2" width="25.8984375" style="42" bestFit="1" customWidth="1"/>
    <col min="3" max="3" width="57.3984375" style="42" customWidth="1"/>
    <col min="4" max="4" width="14.69921875" style="42" customWidth="1"/>
    <col min="5" max="5" width="14.8984375" customWidth="1"/>
    <col min="6" max="8" width="12.69921875" customWidth="1"/>
    <col min="9" max="9" width="30.8984375" customWidth="1"/>
    <col min="10" max="10" width="46.69921875" customWidth="1"/>
    <col min="11" max="11" width="12.59765625" customWidth="1"/>
    <col min="12" max="12" width="5.09765625" customWidth="1"/>
    <col min="13" max="13" width="13.3984375" customWidth="1"/>
    <col min="15" max="15" width="12.09765625" customWidth="1"/>
    <col min="19" max="19" width="6.8984375" customWidth="1"/>
    <col min="20" max="20" width="15.59765625" hidden="1" customWidth="1"/>
  </cols>
  <sheetData>
    <row r="1" spans="2:22" ht="13.4" customHeight="1">
      <c r="G1" s="176"/>
      <c r="H1" s="355" t="s">
        <v>85</v>
      </c>
    </row>
    <row r="2" spans="2:22" ht="44" customHeight="1"/>
    <row r="4" spans="2:22" ht="24.75" customHeight="1">
      <c r="B4" s="241" t="s">
        <v>1203</v>
      </c>
      <c r="C4" s="20"/>
      <c r="D4" s="20"/>
      <c r="E4" s="20"/>
      <c r="F4" s="20"/>
      <c r="G4" s="20"/>
      <c r="H4" s="20"/>
      <c r="I4" s="20"/>
      <c r="J4" s="20"/>
      <c r="K4" s="20"/>
      <c r="L4" s="20"/>
      <c r="M4" s="20"/>
      <c r="N4" s="20"/>
      <c r="O4" s="20"/>
      <c r="P4" s="20"/>
      <c r="Q4" s="21"/>
      <c r="R4" s="21"/>
      <c r="S4" s="21"/>
      <c r="T4" s="21"/>
      <c r="U4" s="21"/>
      <c r="V4" s="21"/>
    </row>
    <row r="5" spans="2:22" ht="21.75" customHeight="1">
      <c r="B5" s="206" t="s">
        <v>1204</v>
      </c>
      <c r="C5" s="206" t="s">
        <v>557</v>
      </c>
      <c r="D5" s="174">
        <v>2025</v>
      </c>
      <c r="E5" s="174">
        <v>2024</v>
      </c>
      <c r="F5" s="174">
        <v>2023</v>
      </c>
      <c r="G5" s="174">
        <v>2022</v>
      </c>
      <c r="H5" s="174">
        <v>2021</v>
      </c>
      <c r="L5" s="86"/>
    </row>
    <row r="6" spans="2:22" ht="39" customHeight="1">
      <c r="B6" s="235" t="s">
        <v>1205</v>
      </c>
      <c r="C6" s="617" t="s">
        <v>1206</v>
      </c>
      <c r="D6" s="411">
        <v>3979116</v>
      </c>
      <c r="E6" s="211">
        <v>3924973</v>
      </c>
      <c r="F6" s="211">
        <v>3827895</v>
      </c>
      <c r="G6" s="211">
        <v>3772605</v>
      </c>
      <c r="H6" s="211">
        <v>3731775</v>
      </c>
      <c r="I6" s="510"/>
      <c r="K6" s="419"/>
      <c r="L6" s="183"/>
    </row>
    <row r="7" spans="2:22" ht="39" customHeight="1">
      <c r="B7" s="235" t="s">
        <v>1207</v>
      </c>
      <c r="C7" s="617" t="s">
        <v>1208</v>
      </c>
      <c r="D7" s="411">
        <v>731215293.48768306</v>
      </c>
      <c r="E7" s="211">
        <v>683351819.05999994</v>
      </c>
      <c r="F7" s="211">
        <v>532131493</v>
      </c>
      <c r="G7" s="211">
        <v>413200487.42383796</v>
      </c>
      <c r="H7" s="211">
        <v>518183442.75406742</v>
      </c>
      <c r="L7" s="183"/>
    </row>
    <row r="8" spans="2:22" ht="53.5" customHeight="1">
      <c r="B8" s="235" t="s">
        <v>1209</v>
      </c>
      <c r="C8" s="617" t="s">
        <v>1210</v>
      </c>
      <c r="D8" s="618">
        <v>0.127</v>
      </c>
      <c r="E8" s="231">
        <v>0.111</v>
      </c>
      <c r="F8" s="225">
        <v>0.122</v>
      </c>
      <c r="G8" s="225">
        <v>0.14899999999999999</v>
      </c>
      <c r="H8" s="225">
        <v>0.17299999999999999</v>
      </c>
      <c r="L8" s="183"/>
    </row>
    <row r="9" spans="2:22" ht="37.5">
      <c r="B9" s="235" t="s">
        <v>1211</v>
      </c>
      <c r="C9" s="235" t="s">
        <v>1212</v>
      </c>
      <c r="D9" s="618">
        <v>5.5899999999999998E-2</v>
      </c>
      <c r="E9" s="231">
        <v>6.2E-2</v>
      </c>
      <c r="F9" s="225">
        <v>6.0299999999999999E-2</v>
      </c>
      <c r="G9" s="225">
        <v>5.2200000000000003E-2</v>
      </c>
      <c r="H9" s="225">
        <v>5.1999999999999998E-2</v>
      </c>
      <c r="L9" s="183"/>
    </row>
    <row r="10" spans="2:22" ht="37.5" customHeight="1">
      <c r="B10" s="235" t="s">
        <v>1213</v>
      </c>
      <c r="C10" s="235" t="s">
        <v>1214</v>
      </c>
      <c r="D10" s="411">
        <v>328265</v>
      </c>
      <c r="E10" s="211">
        <v>364360</v>
      </c>
      <c r="F10" s="211">
        <v>387447</v>
      </c>
      <c r="G10" s="211" t="s">
        <v>205</v>
      </c>
      <c r="H10" s="211" t="s">
        <v>205</v>
      </c>
      <c r="I10" s="510"/>
      <c r="K10" s="491" t="s">
        <v>1215</v>
      </c>
      <c r="L10" s="183"/>
    </row>
    <row r="11" spans="2:22" ht="37.5">
      <c r="B11" s="235" t="s">
        <v>1216</v>
      </c>
      <c r="C11" s="235" t="s">
        <v>1217</v>
      </c>
      <c r="D11" s="411">
        <v>19246</v>
      </c>
      <c r="E11" s="211">
        <v>24121</v>
      </c>
      <c r="F11" s="211">
        <v>20947</v>
      </c>
      <c r="G11" s="211">
        <v>18295.344672246174</v>
      </c>
      <c r="H11" s="211">
        <v>17526</v>
      </c>
      <c r="L11" s="183"/>
    </row>
    <row r="12" spans="2:22" ht="28.5" customHeight="1">
      <c r="B12" s="235" t="s">
        <v>1218</v>
      </c>
      <c r="C12" s="235" t="s">
        <v>1219</v>
      </c>
      <c r="D12" s="417">
        <v>9.8000000000000004E-2</v>
      </c>
      <c r="E12" s="225">
        <v>0.112</v>
      </c>
      <c r="F12" s="225">
        <v>9.2399999999999996E-2</v>
      </c>
      <c r="G12" s="225">
        <v>7.9493691465755204E-2</v>
      </c>
      <c r="H12" s="225">
        <v>7.5999999999999998E-2</v>
      </c>
      <c r="L12" s="183"/>
    </row>
    <row r="13" spans="2:22" ht="25">
      <c r="B13" s="235" t="s">
        <v>1220</v>
      </c>
      <c r="C13" s="235" t="s">
        <v>1221</v>
      </c>
      <c r="D13" s="411">
        <v>119304</v>
      </c>
      <c r="E13" s="211">
        <v>108286</v>
      </c>
      <c r="F13" s="211">
        <v>95298</v>
      </c>
      <c r="G13" s="211">
        <v>68013</v>
      </c>
      <c r="H13" s="211">
        <v>58034</v>
      </c>
      <c r="L13" s="183"/>
    </row>
    <row r="14" spans="2:22" ht="17.5" customHeight="1">
      <c r="B14" s="1172" t="s">
        <v>1222</v>
      </c>
      <c r="C14" s="235" t="s">
        <v>1223</v>
      </c>
      <c r="D14" s="411">
        <v>3187950</v>
      </c>
      <c r="E14" s="211">
        <v>3118434</v>
      </c>
      <c r="F14" s="211">
        <v>3153175</v>
      </c>
      <c r="G14" s="211">
        <v>2948113</v>
      </c>
      <c r="H14" s="211">
        <v>2736978</v>
      </c>
      <c r="L14" s="183"/>
    </row>
    <row r="15" spans="2:22" ht="15" customHeight="1">
      <c r="B15" s="1173"/>
      <c r="C15" s="235" t="s">
        <v>1224</v>
      </c>
      <c r="D15" s="411">
        <v>8040</v>
      </c>
      <c r="E15" s="211">
        <v>6327</v>
      </c>
      <c r="F15" s="211">
        <v>4368</v>
      </c>
      <c r="G15" s="211">
        <v>5369</v>
      </c>
      <c r="H15" s="211" t="s">
        <v>205</v>
      </c>
      <c r="L15" s="183"/>
    </row>
    <row r="16" spans="2:22" ht="37.5">
      <c r="B16" s="1158"/>
      <c r="C16" s="235" t="s">
        <v>1225</v>
      </c>
      <c r="D16" s="411">
        <v>2815</v>
      </c>
      <c r="E16" s="211">
        <v>2573</v>
      </c>
      <c r="F16" s="211">
        <v>2348</v>
      </c>
      <c r="G16" s="211">
        <v>2427.75</v>
      </c>
      <c r="H16" s="211">
        <v>2394</v>
      </c>
      <c r="L16" s="183"/>
    </row>
    <row r="17" spans="2:23" ht="27" customHeight="1">
      <c r="B17" s="1198" t="s">
        <v>1226</v>
      </c>
      <c r="C17" s="235" t="s">
        <v>1227</v>
      </c>
      <c r="D17" s="411">
        <v>136656</v>
      </c>
      <c r="E17" s="211">
        <v>62235</v>
      </c>
      <c r="F17" s="226" t="s">
        <v>1228</v>
      </c>
      <c r="G17" s="226" t="s">
        <v>1228</v>
      </c>
      <c r="H17" s="226" t="s">
        <v>1228</v>
      </c>
      <c r="L17" s="183"/>
    </row>
    <row r="18" spans="2:23" ht="25">
      <c r="B18" s="1137"/>
      <c r="C18" s="235" t="s">
        <v>1229</v>
      </c>
      <c r="D18" s="411">
        <v>474726</v>
      </c>
      <c r="E18" s="211">
        <v>112998</v>
      </c>
      <c r="F18" s="226" t="s">
        <v>1228</v>
      </c>
      <c r="G18" s="226" t="s">
        <v>1228</v>
      </c>
      <c r="H18" s="226" t="s">
        <v>1228</v>
      </c>
      <c r="L18" s="183"/>
    </row>
    <row r="19" spans="2:23" ht="25">
      <c r="B19" s="1137"/>
      <c r="C19" s="235" t="s">
        <v>1230</v>
      </c>
      <c r="D19" s="411">
        <v>5647</v>
      </c>
      <c r="E19" s="211">
        <v>6451</v>
      </c>
      <c r="F19" s="226" t="s">
        <v>1228</v>
      </c>
      <c r="G19" s="226" t="s">
        <v>1228</v>
      </c>
      <c r="H19" s="226" t="s">
        <v>1228</v>
      </c>
      <c r="L19" s="183"/>
    </row>
    <row r="20" spans="2:23" ht="50">
      <c r="B20" s="235" t="s">
        <v>1231</v>
      </c>
      <c r="C20" s="617" t="s">
        <v>1232</v>
      </c>
      <c r="D20" s="411">
        <v>24420</v>
      </c>
      <c r="E20" s="211">
        <v>18309</v>
      </c>
      <c r="F20" s="211">
        <v>17086</v>
      </c>
      <c r="G20" s="211">
        <v>19350</v>
      </c>
      <c r="H20" s="225" t="s">
        <v>205</v>
      </c>
      <c r="L20" s="183"/>
    </row>
    <row r="21" spans="2:23" ht="75.650000000000006" customHeight="1">
      <c r="B21" s="235" t="s">
        <v>1233</v>
      </c>
      <c r="C21" s="235" t="s">
        <v>1234</v>
      </c>
      <c r="D21" s="619">
        <v>1.2999999999999999E-2</v>
      </c>
      <c r="E21" s="573">
        <v>1.4999999999999999E-2</v>
      </c>
      <c r="F21" s="225" t="s">
        <v>205</v>
      </c>
      <c r="G21" s="225" t="s">
        <v>205</v>
      </c>
      <c r="H21" s="225" t="s">
        <v>205</v>
      </c>
      <c r="L21" s="183"/>
    </row>
    <row r="22" spans="2:23" ht="44.5" customHeight="1">
      <c r="B22" s="235" t="s">
        <v>1235</v>
      </c>
      <c r="C22" s="235" t="s">
        <v>1236</v>
      </c>
      <c r="D22" s="413">
        <v>9.41</v>
      </c>
      <c r="E22" s="243">
        <v>8.6</v>
      </c>
      <c r="F22" s="243">
        <v>8.8699999999999992</v>
      </c>
      <c r="G22" s="243">
        <v>8.8053854228935808</v>
      </c>
      <c r="H22" s="226">
        <v>8.74</v>
      </c>
      <c r="L22" s="183"/>
    </row>
    <row r="23" spans="2:23" ht="30" customHeight="1">
      <c r="B23" s="205" t="s">
        <v>1237</v>
      </c>
      <c r="C23" s="205" t="s">
        <v>1238</v>
      </c>
      <c r="D23" s="1037">
        <v>0.13717170879573964</v>
      </c>
      <c r="E23" s="1038">
        <v>0.18379999999999999</v>
      </c>
      <c r="F23" s="1039">
        <v>0.16</v>
      </c>
      <c r="G23" s="1039">
        <v>0.19</v>
      </c>
      <c r="H23" s="1039">
        <v>0.19</v>
      </c>
      <c r="L23" s="183"/>
    </row>
    <row r="24" spans="2:23" ht="18.649999999999999" customHeight="1" thickBot="1">
      <c r="B24" s="1035" t="s">
        <v>1239</v>
      </c>
      <c r="C24" s="1035" t="s">
        <v>1240</v>
      </c>
      <c r="D24" s="1040">
        <v>42360002.171645097</v>
      </c>
      <c r="E24" s="1041">
        <v>35678550</v>
      </c>
      <c r="F24" s="1041">
        <f>33561468</f>
        <v>33561468</v>
      </c>
      <c r="G24" s="1041">
        <v>57813686</v>
      </c>
      <c r="H24" s="431" t="s">
        <v>1228</v>
      </c>
      <c r="L24" s="183"/>
    </row>
    <row r="25" spans="2:23" ht="25" customHeight="1">
      <c r="B25" s="1341" t="s">
        <v>1241</v>
      </c>
      <c r="C25" s="1341"/>
    </row>
    <row r="26" spans="2:23" ht="24.75" customHeight="1">
      <c r="B26" s="19" t="s">
        <v>1291</v>
      </c>
      <c r="C26" s="20"/>
      <c r="D26" s="20"/>
      <c r="E26" s="20"/>
      <c r="F26" s="20"/>
      <c r="G26" s="20"/>
      <c r="H26" s="20"/>
      <c r="K26" s="20"/>
      <c r="L26" s="20"/>
      <c r="M26" s="20"/>
      <c r="N26" s="20"/>
      <c r="O26" s="20"/>
      <c r="P26" s="20"/>
      <c r="Q26" s="20"/>
      <c r="R26" s="21"/>
      <c r="S26" s="21"/>
      <c r="T26" s="21"/>
      <c r="U26" s="21"/>
      <c r="V26" s="21"/>
      <c r="W26" s="21"/>
    </row>
    <row r="27" spans="2:23" ht="23.25" customHeight="1">
      <c r="B27" s="206" t="s">
        <v>1292</v>
      </c>
      <c r="C27" s="206" t="s">
        <v>557</v>
      </c>
      <c r="D27" s="174">
        <v>2025</v>
      </c>
      <c r="E27" s="174">
        <v>2024</v>
      </c>
      <c r="F27" s="174">
        <v>2023</v>
      </c>
      <c r="G27" s="174">
        <v>2022</v>
      </c>
      <c r="H27" s="174">
        <v>2021</v>
      </c>
      <c r="I27" s="1206"/>
      <c r="J27" s="1206"/>
    </row>
    <row r="28" spans="2:23">
      <c r="B28" s="1342" t="s">
        <v>1309</v>
      </c>
      <c r="C28" s="1342"/>
      <c r="D28" s="1342"/>
      <c r="E28" s="1342"/>
      <c r="F28" s="1342"/>
      <c r="G28" s="1342"/>
      <c r="H28" s="1342"/>
    </row>
    <row r="29" spans="2:23" ht="25">
      <c r="B29" s="1343" t="s">
        <v>1310</v>
      </c>
      <c r="C29" s="1015" t="s">
        <v>1311</v>
      </c>
      <c r="D29" s="1016">
        <v>177871</v>
      </c>
      <c r="E29" s="282">
        <v>142979</v>
      </c>
      <c r="F29" s="282">
        <v>121669</v>
      </c>
      <c r="G29" s="282">
        <v>101121</v>
      </c>
      <c r="H29" s="1042" t="s">
        <v>205</v>
      </c>
    </row>
    <row r="30" spans="2:23">
      <c r="B30" s="1344"/>
      <c r="C30" s="1015" t="s">
        <v>1312</v>
      </c>
      <c r="D30" s="1047">
        <v>0.21</v>
      </c>
      <c r="E30" s="234">
        <v>0.18</v>
      </c>
      <c r="F30" s="224">
        <v>0.14000000000000001</v>
      </c>
      <c r="G30" s="224">
        <v>0.14000000000000001</v>
      </c>
      <c r="H30" s="225" t="s">
        <v>205</v>
      </c>
    </row>
    <row r="31" spans="2:23" ht="25.5" thickBot="1">
      <c r="B31" s="1345"/>
      <c r="C31" s="1021" t="s">
        <v>1313</v>
      </c>
      <c r="D31" s="1044">
        <v>0.76</v>
      </c>
      <c r="E31" s="292">
        <v>0.63349999999999995</v>
      </c>
      <c r="F31" s="328">
        <v>0.51</v>
      </c>
      <c r="G31" s="328">
        <v>0.5</v>
      </c>
      <c r="H31" s="1043" t="s">
        <v>205</v>
      </c>
    </row>
    <row r="33" spans="2:9" ht="21">
      <c r="B33" s="363" t="s">
        <v>325</v>
      </c>
    </row>
    <row r="34" spans="2:9" ht="13.4" customHeight="1">
      <c r="B34" s="206" t="s">
        <v>1242</v>
      </c>
      <c r="C34" s="206" t="s">
        <v>557</v>
      </c>
      <c r="D34" s="174">
        <v>2025</v>
      </c>
      <c r="E34" s="174">
        <v>2024</v>
      </c>
      <c r="F34" s="174">
        <v>2023</v>
      </c>
      <c r="G34" s="174">
        <v>2022</v>
      </c>
    </row>
    <row r="35" spans="2:9" ht="26.5" customHeight="1" thickBot="1">
      <c r="B35" s="1035" t="s">
        <v>1243</v>
      </c>
      <c r="C35" s="1035" t="s">
        <v>1244</v>
      </c>
      <c r="D35" s="1045">
        <v>1807216</v>
      </c>
      <c r="E35" s="1041">
        <v>581918</v>
      </c>
      <c r="F35" s="1041">
        <v>1707750</v>
      </c>
      <c r="G35" s="1046">
        <v>1624508</v>
      </c>
      <c r="H35" s="582"/>
    </row>
    <row r="36" spans="2:9" s="510" customFormat="1" ht="12.65" customHeight="1">
      <c r="B36" s="1340" t="s">
        <v>1245</v>
      </c>
      <c r="C36" s="1340"/>
      <c r="D36" s="1340"/>
      <c r="E36" s="1340"/>
      <c r="F36" s="1340"/>
      <c r="G36" s="1340"/>
      <c r="I36"/>
    </row>
    <row r="43" spans="2:9">
      <c r="I43" s="584"/>
    </row>
    <row r="44" spans="2:9">
      <c r="I44" s="584"/>
    </row>
  </sheetData>
  <sheetProtection algorithmName="SHA-512" hashValue="WTY6VCZW52/NKP4HFP6BWA8nUbgCUqwpNnc/nMDhAC2cvlPjjAJXHRG/zeSPLpwzPY8f4vFyuTQQinDFFToqrA==" saltValue="mmKVeOFbmxRjrAfBg7AvVA==" spinCount="100000" sheet="1" objects="1" scenarios="1"/>
  <mergeCells count="7">
    <mergeCell ref="I27:J27"/>
    <mergeCell ref="B14:B16"/>
    <mergeCell ref="B17:B19"/>
    <mergeCell ref="B36:G36"/>
    <mergeCell ref="B25:C25"/>
    <mergeCell ref="B28:H28"/>
    <mergeCell ref="B29:B31"/>
  </mergeCells>
  <pageMargins left="0.7" right="0.7" top="0.75" bottom="0.75" header="0.3" footer="0.3"/>
  <pageSetup paperSize="8" scale="59" orientation="landscape" horizontalDpi="1200" verticalDpi="1200" r:id="rId1"/>
  <headerFooter>
    <oddFooter>&amp;L_x000D_&amp;1#&amp;"Calibri"&amp;10&amp;K000000 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40F7D-1E37-431E-BAE8-290EC080B27E}">
  <sheetPr>
    <tabColor theme="9" tint="0.59999389629810485"/>
    <pageSetUpPr fitToPage="1"/>
  </sheetPr>
  <dimension ref="B1:V14"/>
  <sheetViews>
    <sheetView zoomScaleNormal="100" zoomScaleSheetLayoutView="94" workbookViewId="0">
      <selection activeCell="I17" sqref="I17"/>
    </sheetView>
  </sheetViews>
  <sheetFormatPr defaultRowHeight="12.5"/>
  <cols>
    <col min="1" max="1" width="5" customWidth="1"/>
    <col min="2" max="2" width="35.69921875" bestFit="1" customWidth="1"/>
    <col min="3" max="3" width="45.09765625" customWidth="1"/>
    <col min="4" max="4" width="13.09765625" customWidth="1"/>
    <col min="5" max="5" width="13.296875" customWidth="1"/>
    <col min="6" max="8" width="12.69921875" customWidth="1"/>
    <col min="9" max="9" width="24.8984375" customWidth="1"/>
    <col min="10" max="10" width="11.09765625" customWidth="1"/>
    <col min="11" max="11" width="29" customWidth="1"/>
    <col min="12" max="12" width="9" customWidth="1"/>
    <col min="13" max="13" width="13.3984375" customWidth="1"/>
    <col min="15" max="15" width="12.09765625" customWidth="1"/>
    <col min="19" max="19" width="6.8984375" customWidth="1"/>
    <col min="20" max="20" width="15.59765625" hidden="1" customWidth="1"/>
  </cols>
  <sheetData>
    <row r="1" spans="2:22" ht="13.4" customHeight="1">
      <c r="G1" s="176"/>
      <c r="H1" s="355" t="s">
        <v>85</v>
      </c>
    </row>
    <row r="2" spans="2:22" ht="50.5" customHeight="1"/>
    <row r="4" spans="2:22" ht="24.75" customHeight="1">
      <c r="B4" s="18" t="s">
        <v>33</v>
      </c>
      <c r="C4" s="20"/>
      <c r="D4" s="20"/>
      <c r="E4" s="20"/>
      <c r="F4" s="20"/>
      <c r="G4" s="20"/>
      <c r="H4" s="20"/>
      <c r="I4" s="38"/>
      <c r="J4" s="38"/>
      <c r="K4" s="38"/>
      <c r="L4" s="22"/>
      <c r="M4" s="20"/>
      <c r="N4" s="20"/>
      <c r="O4" s="20"/>
      <c r="P4" s="20"/>
      <c r="Q4" s="21"/>
      <c r="R4" s="21"/>
      <c r="S4" s="21"/>
      <c r="T4" s="21"/>
      <c r="U4" s="21"/>
      <c r="V4" s="21"/>
    </row>
    <row r="5" spans="2:22" ht="19.5" customHeight="1">
      <c r="B5" s="82" t="s">
        <v>1246</v>
      </c>
      <c r="C5" s="206" t="s">
        <v>557</v>
      </c>
      <c r="D5" s="174">
        <v>2025</v>
      </c>
      <c r="E5" s="174">
        <v>2024</v>
      </c>
      <c r="F5" s="174">
        <v>2023</v>
      </c>
      <c r="G5" s="174" t="s">
        <v>597</v>
      </c>
      <c r="H5" s="174" t="s">
        <v>598</v>
      </c>
      <c r="I5" s="38"/>
      <c r="J5" s="38"/>
      <c r="K5" s="38"/>
      <c r="L5" s="38"/>
      <c r="M5" s="38"/>
      <c r="N5" s="38"/>
    </row>
    <row r="6" spans="2:22" ht="26.15" customHeight="1">
      <c r="B6" s="215" t="s">
        <v>1247</v>
      </c>
      <c r="C6" s="215" t="s">
        <v>1248</v>
      </c>
      <c r="D6" s="624">
        <v>1116025</v>
      </c>
      <c r="E6" s="928">
        <v>1139326</v>
      </c>
      <c r="F6" s="928">
        <v>1068250</v>
      </c>
      <c r="G6" s="928">
        <v>1057941</v>
      </c>
      <c r="H6" s="928">
        <v>1037089</v>
      </c>
      <c r="I6" s="38"/>
      <c r="J6" s="38"/>
      <c r="K6" s="38"/>
      <c r="L6" s="38"/>
      <c r="M6" s="38"/>
      <c r="N6" s="38"/>
      <c r="O6" s="166"/>
      <c r="P6" s="166"/>
    </row>
    <row r="7" spans="2:22" ht="49" customHeight="1">
      <c r="B7" s="215" t="s">
        <v>1249</v>
      </c>
      <c r="C7" s="215" t="s">
        <v>1250</v>
      </c>
      <c r="D7" s="625">
        <v>0.54300000000000004</v>
      </c>
      <c r="E7" s="225">
        <v>0.52156253926222651</v>
      </c>
      <c r="F7" s="225">
        <v>0.53591690607032305</v>
      </c>
      <c r="G7" s="225">
        <v>0.5233315887406077</v>
      </c>
      <c r="H7" s="225">
        <v>0.48443812457899449</v>
      </c>
      <c r="I7" s="38"/>
      <c r="J7" s="38"/>
      <c r="K7" s="38"/>
      <c r="L7" s="38"/>
      <c r="M7" s="38"/>
      <c r="N7" s="38"/>
      <c r="O7" s="166"/>
      <c r="P7" s="166"/>
    </row>
    <row r="8" spans="2:22" ht="14" customHeight="1">
      <c r="B8" s="215" t="s">
        <v>1251</v>
      </c>
      <c r="C8" s="215" t="s">
        <v>1252</v>
      </c>
      <c r="D8" s="626">
        <v>99915415</v>
      </c>
      <c r="E8" s="928">
        <v>74235676</v>
      </c>
      <c r="F8" s="928">
        <v>71851327</v>
      </c>
      <c r="G8" s="928">
        <v>71270143</v>
      </c>
      <c r="H8" s="928">
        <v>79406167</v>
      </c>
      <c r="I8" s="38"/>
      <c r="J8" s="38"/>
      <c r="K8" s="38"/>
      <c r="L8" s="38"/>
      <c r="M8" s="38"/>
      <c r="N8" s="38"/>
      <c r="O8" s="166"/>
      <c r="P8" s="166"/>
    </row>
    <row r="9" spans="2:22" ht="61.5" customHeight="1">
      <c r="B9" s="215" t="s">
        <v>1253</v>
      </c>
      <c r="C9" s="215" t="s">
        <v>1254</v>
      </c>
      <c r="D9" s="625">
        <v>0.67579999999999996</v>
      </c>
      <c r="E9" s="225">
        <v>0.66934427397852081</v>
      </c>
      <c r="F9" s="225">
        <v>0.67787830744595046</v>
      </c>
      <c r="G9" s="225">
        <v>0.75950706725157302</v>
      </c>
      <c r="H9" s="225">
        <v>0.6575471904129172</v>
      </c>
      <c r="I9" s="38"/>
      <c r="J9" s="38"/>
      <c r="K9" s="38"/>
      <c r="L9" s="38"/>
      <c r="M9" s="38"/>
      <c r="N9" s="38"/>
      <c r="O9" s="166"/>
      <c r="P9" s="166"/>
      <c r="S9" s="38"/>
    </row>
    <row r="10" spans="2:22" ht="17.149999999999999" customHeight="1">
      <c r="B10" s="215" t="s">
        <v>1278</v>
      </c>
      <c r="C10" s="215" t="s">
        <v>1255</v>
      </c>
      <c r="D10" s="366">
        <v>9.1300000000000008</v>
      </c>
      <c r="E10" s="226">
        <v>9.2899999999999991</v>
      </c>
      <c r="F10" s="333">
        <v>8.99</v>
      </c>
      <c r="G10" s="333">
        <v>8.85</v>
      </c>
      <c r="H10" s="811">
        <v>8.68</v>
      </c>
      <c r="J10" s="38"/>
      <c r="K10" s="38"/>
      <c r="M10" s="38"/>
      <c r="N10" s="38"/>
      <c r="O10" s="166"/>
      <c r="P10" s="166"/>
    </row>
    <row r="11" spans="2:22" ht="16.5" customHeight="1" thickBot="1">
      <c r="B11" s="319" t="s">
        <v>1256</v>
      </c>
      <c r="C11" s="319" t="s">
        <v>1257</v>
      </c>
      <c r="D11" s="367">
        <v>1.9E-2</v>
      </c>
      <c r="E11" s="375">
        <v>1.7999999999999999E-2</v>
      </c>
      <c r="F11" s="345">
        <v>2.1000000000000001E-2</v>
      </c>
      <c r="G11" s="345" t="s">
        <v>205</v>
      </c>
      <c r="H11" s="866" t="s">
        <v>205</v>
      </c>
      <c r="J11" s="38"/>
      <c r="K11" s="38"/>
      <c r="L11" s="38"/>
      <c r="M11" s="38"/>
      <c r="N11" s="38"/>
      <c r="O11" s="166"/>
      <c r="P11" s="166"/>
    </row>
    <row r="12" spans="2:22" ht="14.15" customHeight="1">
      <c r="B12" s="1346" t="s">
        <v>1258</v>
      </c>
      <c r="C12" s="1346"/>
      <c r="D12" s="1346"/>
      <c r="E12" s="1346"/>
      <c r="I12" s="38"/>
      <c r="J12" s="38"/>
      <c r="K12" s="38"/>
      <c r="L12" s="38"/>
      <c r="M12" s="166"/>
      <c r="N12" s="166"/>
    </row>
    <row r="13" spans="2:22" ht="15" customHeight="1">
      <c r="B13" s="1347" t="s">
        <v>1259</v>
      </c>
      <c r="C13" s="1347"/>
      <c r="D13" s="1347"/>
      <c r="E13" s="957"/>
      <c r="K13" s="38"/>
      <c r="L13" s="38"/>
      <c r="M13" s="166"/>
      <c r="N13" s="166"/>
    </row>
    <row r="14" spans="2:22">
      <c r="K14" s="38"/>
      <c r="L14" s="38"/>
      <c r="M14" s="166"/>
      <c r="N14" s="166"/>
    </row>
  </sheetData>
  <sheetProtection algorithmName="SHA-512" hashValue="Nz8Vv2hj3CYpoxggeNZu4TkCpa/U9rE8sXltkrGwie7XCr5G9cnHPKb1fXrjrvZ3AXPcwtNUFhNJc8sxUYtpGg==" saltValue="9yCYnzHTXMHKN+5q1Lvm4w==" spinCount="100000" sheet="1" objects="1" scenarios="1"/>
  <mergeCells count="2">
    <mergeCell ref="B12:E12"/>
    <mergeCell ref="B13:D13"/>
  </mergeCells>
  <phoneticPr fontId="20" type="noConversion"/>
  <pageMargins left="0.7" right="0.7" top="0.75" bottom="0.75" header="0.3" footer="0.3"/>
  <pageSetup paperSize="8" scale="73" orientation="landscape" horizontalDpi="1200" verticalDpi="1200" r:id="rId1"/>
  <headerFooter>
    <oddFooter>&amp;L_x000D_&amp;1#&amp;"Calibri"&amp;10&amp;K000000 Internal</oddFooter>
  </headerFooter>
  <ignoredErrors>
    <ignoredError sqref="G5:H5"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BC09-0902-4EB1-805A-C59799E49B80}">
  <sheetPr>
    <tabColor theme="9" tint="0.59999389629810485"/>
    <pageSetUpPr fitToPage="1"/>
  </sheetPr>
  <dimension ref="A1:W17"/>
  <sheetViews>
    <sheetView zoomScaleNormal="100" zoomScaleSheetLayoutView="110" workbookViewId="0">
      <selection activeCell="C2" sqref="C2"/>
    </sheetView>
  </sheetViews>
  <sheetFormatPr defaultRowHeight="12.5"/>
  <cols>
    <col min="1" max="1" width="5" customWidth="1"/>
    <col min="2" max="2" width="38" customWidth="1"/>
    <col min="3" max="3" width="41" customWidth="1"/>
    <col min="4" max="4" width="13.8984375" customWidth="1"/>
    <col min="5" max="6" width="12.69921875" customWidth="1"/>
    <col min="7" max="7" width="12.69921875" style="161" customWidth="1"/>
    <col min="8" max="8" width="12.69921875" customWidth="1"/>
    <col min="9" max="9" width="17.296875" customWidth="1"/>
    <col min="10" max="10" width="54.3984375" customWidth="1"/>
    <col min="11" max="11" width="8.69921875" bestFit="1" customWidth="1"/>
    <col min="12" max="13" width="10.09765625" bestFit="1" customWidth="1"/>
    <col min="14" max="14" width="13.3984375" customWidth="1"/>
    <col min="15" max="15" width="11.09765625" bestFit="1" customWidth="1"/>
    <col min="16" max="16" width="12.09765625" customWidth="1"/>
    <col min="20" max="20" width="6.8984375" customWidth="1"/>
    <col min="21" max="21" width="15.59765625" hidden="1" customWidth="1"/>
  </cols>
  <sheetData>
    <row r="1" spans="1:23" ht="13.4" customHeight="1">
      <c r="G1" s="176"/>
      <c r="H1" s="355" t="s">
        <v>85</v>
      </c>
    </row>
    <row r="2" spans="1:23" ht="49" customHeight="1">
      <c r="G2"/>
      <c r="I2" s="111"/>
      <c r="J2" s="813"/>
    </row>
    <row r="4" spans="1:23" ht="24.75" customHeight="1">
      <c r="B4" s="19" t="s">
        <v>34</v>
      </c>
      <c r="C4" s="601"/>
      <c r="D4" s="601"/>
      <c r="E4" s="601"/>
      <c r="F4" s="601"/>
      <c r="G4" s="601"/>
      <c r="H4" s="812"/>
      <c r="I4" s="982"/>
      <c r="K4" s="20"/>
      <c r="L4" s="20"/>
      <c r="M4" s="20"/>
      <c r="N4" s="20"/>
      <c r="O4" s="20"/>
      <c r="P4" s="20"/>
      <c r="Q4" s="20"/>
      <c r="R4" s="21"/>
      <c r="S4" s="21"/>
      <c r="T4" s="21"/>
      <c r="U4" s="21"/>
      <c r="V4" s="21"/>
      <c r="W4" s="21"/>
    </row>
    <row r="5" spans="1:23" ht="19.5" customHeight="1">
      <c r="B5" s="82" t="s">
        <v>1260</v>
      </c>
      <c r="C5" s="206" t="s">
        <v>557</v>
      </c>
      <c r="D5" s="174">
        <v>2025</v>
      </c>
      <c r="E5" s="174">
        <v>2024</v>
      </c>
      <c r="F5" s="174">
        <v>2023</v>
      </c>
      <c r="G5" s="174">
        <v>2022</v>
      </c>
      <c r="H5" s="174">
        <v>2021</v>
      </c>
    </row>
    <row r="6" spans="1:23" ht="41.25" customHeight="1">
      <c r="A6" s="588"/>
      <c r="B6" s="748" t="s">
        <v>1261</v>
      </c>
      <c r="C6" s="729" t="s">
        <v>1262</v>
      </c>
      <c r="D6" s="1017">
        <v>379500</v>
      </c>
      <c r="E6" s="1008">
        <v>367945</v>
      </c>
      <c r="F6" s="329">
        <v>359022</v>
      </c>
      <c r="G6" s="329">
        <v>347438</v>
      </c>
      <c r="H6" s="780">
        <v>334497</v>
      </c>
      <c r="I6" s="402"/>
    </row>
    <row r="7" spans="1:23" ht="51" customHeight="1">
      <c r="A7" s="588"/>
      <c r="B7" s="748" t="s">
        <v>1263</v>
      </c>
      <c r="C7" s="729" t="s">
        <v>1474</v>
      </c>
      <c r="D7" s="1017">
        <v>179</v>
      </c>
      <c r="E7" s="1009">
        <v>155</v>
      </c>
      <c r="F7" s="930">
        <v>140.30000000000001</v>
      </c>
      <c r="G7" s="930">
        <v>121.7</v>
      </c>
      <c r="H7" s="979">
        <v>117</v>
      </c>
      <c r="I7" s="1348"/>
    </row>
    <row r="8" spans="1:23" ht="38.15" customHeight="1">
      <c r="A8" s="588"/>
      <c r="B8" s="729" t="s">
        <v>1264</v>
      </c>
      <c r="C8" s="729" t="s">
        <v>1473</v>
      </c>
      <c r="D8" s="1017">
        <v>124</v>
      </c>
      <c r="E8" s="1009">
        <v>105</v>
      </c>
      <c r="F8" s="929">
        <v>95</v>
      </c>
      <c r="G8" s="929">
        <v>81</v>
      </c>
      <c r="H8" s="979">
        <v>76</v>
      </c>
      <c r="I8" s="1348"/>
    </row>
    <row r="9" spans="1:23" ht="28.5" customHeight="1">
      <c r="A9" s="588"/>
      <c r="B9" s="748" t="s">
        <v>1265</v>
      </c>
      <c r="C9" s="748" t="s">
        <v>1472</v>
      </c>
      <c r="D9" s="1018">
        <v>0.45129999999999998</v>
      </c>
      <c r="E9" s="1010">
        <v>0.43280000000000002</v>
      </c>
      <c r="F9" s="371">
        <v>0.42430448105599322</v>
      </c>
      <c r="G9" s="371">
        <v>0.41446775096062577</v>
      </c>
      <c r="H9" s="814">
        <v>0.40397267494970657</v>
      </c>
    </row>
    <row r="10" spans="1:23" ht="63" customHeight="1">
      <c r="B10" s="748" t="s">
        <v>1266</v>
      </c>
      <c r="C10" s="748" t="s">
        <v>1267</v>
      </c>
      <c r="D10" s="1017">
        <v>7335</v>
      </c>
      <c r="E10" s="1008">
        <v>6346</v>
      </c>
      <c r="F10" s="322">
        <v>5405.2043069276333</v>
      </c>
      <c r="G10" s="322">
        <v>4452.9881325675578</v>
      </c>
      <c r="H10" s="781">
        <v>3448</v>
      </c>
    </row>
    <row r="11" spans="1:23" ht="28.5" customHeight="1">
      <c r="B11" s="748" t="s">
        <v>1268</v>
      </c>
      <c r="C11" s="748" t="s">
        <v>1269</v>
      </c>
      <c r="D11" s="1017">
        <v>16560</v>
      </c>
      <c r="E11" s="1008">
        <v>13839</v>
      </c>
      <c r="F11" s="322">
        <v>12386.587149889987</v>
      </c>
      <c r="G11" s="322">
        <v>9818.6771304661543</v>
      </c>
      <c r="H11" s="781">
        <v>9059.3705663801029</v>
      </c>
    </row>
    <row r="12" spans="1:23" ht="37" customHeight="1">
      <c r="B12" s="748" t="s">
        <v>1270</v>
      </c>
      <c r="C12" s="748" t="s">
        <v>1271</v>
      </c>
      <c r="D12" s="1019">
        <v>18.100000000000001</v>
      </c>
      <c r="E12" s="1011">
        <v>17.899999999999999</v>
      </c>
      <c r="F12" s="358">
        <v>17.712933355875322</v>
      </c>
      <c r="G12" s="358">
        <v>17.57733147715274</v>
      </c>
      <c r="H12" s="980">
        <v>17.311176128204629</v>
      </c>
    </row>
    <row r="13" spans="1:23" ht="39.65" customHeight="1">
      <c r="B13" s="748" t="s">
        <v>1272</v>
      </c>
      <c r="C13" s="748" t="s">
        <v>1273</v>
      </c>
      <c r="D13" s="1018">
        <v>6.8900000000000003E-2</v>
      </c>
      <c r="E13" s="1010">
        <v>6.8900000000000003E-2</v>
      </c>
      <c r="F13" s="371">
        <v>6.8579696269930115E-2</v>
      </c>
      <c r="G13" s="371">
        <v>6.9526625466096156E-2</v>
      </c>
      <c r="H13" s="814">
        <v>6.4351937334383838E-2</v>
      </c>
    </row>
    <row r="14" spans="1:23" ht="38" customHeight="1">
      <c r="A14" s="588"/>
      <c r="B14" s="729" t="s">
        <v>1274</v>
      </c>
      <c r="C14" s="748" t="s">
        <v>1471</v>
      </c>
      <c r="D14" s="1020">
        <v>0.80100000000000005</v>
      </c>
      <c r="E14" s="696">
        <v>0.80400000000000005</v>
      </c>
      <c r="F14" s="696">
        <v>0.80200000000000005</v>
      </c>
      <c r="G14" s="696">
        <v>0.80400000000000005</v>
      </c>
      <c r="H14" s="981">
        <v>0.79600000000000004</v>
      </c>
      <c r="I14" s="510"/>
    </row>
    <row r="15" spans="1:23" ht="38" customHeight="1">
      <c r="B15" s="748" t="s">
        <v>1275</v>
      </c>
      <c r="C15" s="748" t="s">
        <v>1276</v>
      </c>
      <c r="D15" s="1019">
        <v>2.13</v>
      </c>
      <c r="E15" s="1012">
        <v>1.57</v>
      </c>
      <c r="F15" s="357">
        <f>638/359022*1000</f>
        <v>1.7770498743809571</v>
      </c>
      <c r="G15" s="357">
        <v>2.5644863256178083</v>
      </c>
      <c r="H15" s="840" t="s">
        <v>205</v>
      </c>
    </row>
    <row r="16" spans="1:23" ht="26" customHeight="1">
      <c r="B16" s="748" t="s">
        <v>1118</v>
      </c>
      <c r="C16" s="748" t="s">
        <v>1277</v>
      </c>
      <c r="D16" s="1019">
        <v>0.01</v>
      </c>
      <c r="E16" s="1013">
        <v>0</v>
      </c>
      <c r="F16" s="591">
        <v>0</v>
      </c>
      <c r="G16" s="357">
        <v>4.0294959100616513E-2</v>
      </c>
      <c r="H16" s="840" t="s">
        <v>205</v>
      </c>
    </row>
    <row r="17" spans="2:8" ht="38" thickBot="1">
      <c r="B17" s="1021" t="s">
        <v>1278</v>
      </c>
      <c r="C17" s="1021" t="s">
        <v>1279</v>
      </c>
      <c r="D17" s="1022">
        <v>8.6999999999999993</v>
      </c>
      <c r="E17" s="1014">
        <v>8.77</v>
      </c>
      <c r="F17" s="374">
        <v>8.7333333333333343</v>
      </c>
      <c r="G17" s="374">
        <v>8.7516666666666669</v>
      </c>
      <c r="H17" s="868" t="s">
        <v>205</v>
      </c>
    </row>
  </sheetData>
  <sheetProtection algorithmName="SHA-512" hashValue="+Mp9iR/B8hw/M0i7Ga9RNKpL4NKyqN8/y+22aZSn7iYw3Kjgy0vi4Mdkhrv6Jsaxs2+KJ78m70v6ymPeq2Ltzg==" saltValue="BcckGXvqJV6bF9Kqjg7v2g==" spinCount="100000" sheet="1" objects="1" scenarios="1"/>
  <mergeCells count="1">
    <mergeCell ref="I7:I8"/>
  </mergeCells>
  <pageMargins left="0.7" right="0.7" top="0.75" bottom="0.75" header="0.3" footer="0.3"/>
  <pageSetup paperSize="8" scale="67" orientation="landscape" horizontalDpi="1200" verticalDpi="1200" r:id="rId1"/>
  <headerFooter>
    <oddFooter>&amp;L_x000D_&amp;1#&amp;"Calibri"&amp;10&amp;K000000 Internal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A1037-D34B-4E41-8FC2-1F8EB3377ED1}">
  <sheetPr>
    <tabColor theme="9" tint="0.59999389629810485"/>
    <pageSetUpPr fitToPage="1"/>
  </sheetPr>
  <dimension ref="B1:W31"/>
  <sheetViews>
    <sheetView zoomScaleNormal="100" zoomScaleSheetLayoutView="110" workbookViewId="0">
      <selection activeCell="I16" sqref="I16:J16"/>
    </sheetView>
  </sheetViews>
  <sheetFormatPr defaultRowHeight="12.75" customHeight="1"/>
  <cols>
    <col min="1" max="1" width="5" customWidth="1"/>
    <col min="2" max="2" width="42.09765625" customWidth="1"/>
    <col min="3" max="3" width="37.09765625" customWidth="1"/>
    <col min="4" max="4" width="13.296875" customWidth="1"/>
    <col min="5" max="5" width="12.69921875" customWidth="1"/>
    <col min="6" max="7" width="12.69921875" style="161" customWidth="1"/>
    <col min="8" max="8" width="12.69921875" customWidth="1"/>
    <col min="9" max="9" width="31.8984375" customWidth="1"/>
    <col min="10" max="10" width="3.59765625" customWidth="1"/>
    <col min="11" max="11" width="11.09765625" customWidth="1"/>
    <col min="13" max="13" width="5.09765625" customWidth="1"/>
    <col min="14" max="14" width="13.3984375" customWidth="1"/>
    <col min="16" max="16" width="12.09765625" customWidth="1"/>
    <col min="20" max="20" width="6.8984375" customWidth="1"/>
    <col min="21" max="21" width="15.59765625" hidden="1" customWidth="1"/>
  </cols>
  <sheetData>
    <row r="1" spans="2:23" ht="13.4" customHeight="1">
      <c r="F1"/>
      <c r="G1" s="176"/>
      <c r="H1" s="355" t="s">
        <v>85</v>
      </c>
    </row>
    <row r="2" spans="2:23" ht="49.5" customHeight="1">
      <c r="F2"/>
      <c r="G2"/>
      <c r="I2" s="111"/>
    </row>
    <row r="4" spans="2:23" ht="24.75" customHeight="1">
      <c r="B4" s="19" t="s">
        <v>35</v>
      </c>
      <c r="C4" s="20"/>
      <c r="D4" s="20"/>
      <c r="E4" s="20"/>
      <c r="F4" s="20"/>
      <c r="G4" s="20"/>
      <c r="H4" s="20"/>
      <c r="K4" s="20"/>
      <c r="L4" s="20"/>
      <c r="M4" s="20"/>
      <c r="N4" s="20"/>
      <c r="O4" s="20"/>
      <c r="P4" s="20"/>
      <c r="Q4" s="20"/>
      <c r="R4" s="21"/>
      <c r="S4" s="21"/>
      <c r="T4" s="21"/>
      <c r="U4" s="21"/>
      <c r="V4" s="21"/>
      <c r="W4" s="21"/>
    </row>
    <row r="5" spans="2:23" ht="16.5" customHeight="1">
      <c r="B5" s="82" t="s">
        <v>35</v>
      </c>
      <c r="C5" s="206" t="s">
        <v>557</v>
      </c>
      <c r="D5" s="174">
        <v>2025</v>
      </c>
      <c r="E5" s="174">
        <v>2024</v>
      </c>
      <c r="F5" s="174">
        <v>2023</v>
      </c>
      <c r="G5" s="174">
        <v>2022</v>
      </c>
      <c r="H5" s="174">
        <v>2021</v>
      </c>
      <c r="K5" s="86"/>
    </row>
    <row r="6" spans="2:23" ht="17.25" customHeight="1">
      <c r="B6" s="51" t="s">
        <v>1261</v>
      </c>
      <c r="C6" s="51"/>
      <c r="D6" s="411">
        <v>453418</v>
      </c>
      <c r="E6" s="329">
        <v>449211</v>
      </c>
      <c r="F6" s="329">
        <v>447690</v>
      </c>
      <c r="G6" s="329">
        <v>449020</v>
      </c>
      <c r="H6" s="781">
        <v>448313</v>
      </c>
      <c r="I6" s="510"/>
    </row>
    <row r="7" spans="2:23" ht="18.75" customHeight="1">
      <c r="B7" s="51" t="s">
        <v>1280</v>
      </c>
      <c r="C7" s="51"/>
      <c r="D7" s="417">
        <v>0.78900000000000003</v>
      </c>
      <c r="E7" s="372">
        <v>0.79</v>
      </c>
      <c r="F7" s="372">
        <v>0.78900000000000003</v>
      </c>
      <c r="G7" s="338">
        <v>0.79271124203463339</v>
      </c>
      <c r="H7" s="814">
        <v>0.80600000000000005</v>
      </c>
    </row>
    <row r="8" spans="2:23" ht="25">
      <c r="B8" s="116" t="s">
        <v>1281</v>
      </c>
      <c r="C8" s="51" t="s">
        <v>1282</v>
      </c>
      <c r="D8" s="422">
        <v>2.52</v>
      </c>
      <c r="E8" s="421">
        <v>2.4</v>
      </c>
      <c r="F8" s="421">
        <v>2.1</v>
      </c>
      <c r="G8" s="421">
        <v>1.9</v>
      </c>
      <c r="H8" s="815">
        <v>1.6</v>
      </c>
    </row>
    <row r="9" spans="2:23" ht="17.25" customHeight="1">
      <c r="B9" s="116" t="s">
        <v>1283</v>
      </c>
      <c r="C9" s="51"/>
      <c r="D9" s="422">
        <v>2</v>
      </c>
      <c r="E9" s="421">
        <v>1.9</v>
      </c>
      <c r="F9" s="421">
        <v>1.8</v>
      </c>
      <c r="G9" s="421">
        <v>1.8</v>
      </c>
      <c r="H9" s="816" t="s">
        <v>205</v>
      </c>
    </row>
    <row r="10" spans="2:23" ht="16.5" customHeight="1">
      <c r="B10" s="116" t="s">
        <v>1284</v>
      </c>
      <c r="C10" s="51"/>
      <c r="D10" s="422">
        <v>17.5</v>
      </c>
      <c r="E10" s="421">
        <v>15</v>
      </c>
      <c r="F10" s="421">
        <v>12.6</v>
      </c>
      <c r="G10" s="421">
        <v>9.1</v>
      </c>
      <c r="H10" s="816" t="s">
        <v>205</v>
      </c>
    </row>
    <row r="11" spans="2:23" ht="37.5">
      <c r="B11" s="745" t="s">
        <v>1285</v>
      </c>
      <c r="C11" s="745" t="s">
        <v>1286</v>
      </c>
      <c r="D11" s="1031">
        <v>8.6999999999999993</v>
      </c>
      <c r="E11" s="1032">
        <v>8.9</v>
      </c>
      <c r="F11" s="1032">
        <v>8.9</v>
      </c>
      <c r="G11" s="1033">
        <v>8.8844258974337773</v>
      </c>
      <c r="H11" s="1034" t="s">
        <v>205</v>
      </c>
    </row>
    <row r="12" spans="2:23" ht="25.5" thickBot="1">
      <c r="B12" s="1035" t="s">
        <v>1287</v>
      </c>
      <c r="C12" s="1035" t="s">
        <v>1288</v>
      </c>
      <c r="D12" s="1036">
        <v>0.03</v>
      </c>
      <c r="E12" s="423">
        <v>0.02</v>
      </c>
      <c r="F12" s="423">
        <v>0.23</v>
      </c>
      <c r="G12" s="384">
        <v>0.1164146923932305</v>
      </c>
      <c r="H12" s="817" t="s">
        <v>205</v>
      </c>
      <c r="P12" s="429"/>
    </row>
    <row r="13" spans="2:23" ht="14.15" customHeight="1">
      <c r="B13" s="1349" t="s">
        <v>1289</v>
      </c>
      <c r="C13" s="1349"/>
      <c r="D13" s="1349"/>
      <c r="E13" s="1349"/>
      <c r="F13" t="s">
        <v>1290</v>
      </c>
      <c r="G13"/>
      <c r="P13" s="429"/>
    </row>
    <row r="14" spans="2:23" ht="12.5">
      <c r="F14"/>
      <c r="G14"/>
      <c r="P14" s="429"/>
    </row>
    <row r="15" spans="2:23" ht="24.75" customHeight="1">
      <c r="B15" s="19" t="s">
        <v>1291</v>
      </c>
      <c r="C15" s="20"/>
      <c r="D15" s="20"/>
      <c r="E15" s="20"/>
      <c r="F15" s="20"/>
      <c r="G15" s="20"/>
      <c r="H15" s="20"/>
      <c r="K15" s="20"/>
      <c r="L15" s="20"/>
      <c r="M15" s="20"/>
      <c r="N15" s="20"/>
      <c r="O15" s="20"/>
      <c r="P15" s="20"/>
      <c r="Q15" s="20"/>
      <c r="R15" s="21"/>
      <c r="S15" s="21"/>
      <c r="T15" s="21"/>
      <c r="U15" s="21"/>
      <c r="V15" s="21"/>
      <c r="W15" s="21"/>
    </row>
    <row r="16" spans="2:23" ht="16.5" customHeight="1">
      <c r="B16" s="206" t="s">
        <v>1292</v>
      </c>
      <c r="C16" s="206" t="s">
        <v>557</v>
      </c>
      <c r="D16" s="174">
        <v>2025</v>
      </c>
      <c r="E16" s="174">
        <v>2024</v>
      </c>
      <c r="F16" s="174">
        <v>2023</v>
      </c>
      <c r="G16" s="174">
        <v>2022</v>
      </c>
      <c r="H16" s="174">
        <v>2021</v>
      </c>
      <c r="I16" s="1206"/>
      <c r="J16" s="1206"/>
    </row>
    <row r="17" spans="2:10" ht="12.5">
      <c r="B17" s="1342" t="s">
        <v>1293</v>
      </c>
      <c r="C17" s="1342"/>
      <c r="D17" s="1342"/>
      <c r="E17" s="1342"/>
      <c r="F17" s="1342"/>
      <c r="G17" s="1342"/>
      <c r="H17" s="1342"/>
    </row>
    <row r="18" spans="2:10" ht="12.5">
      <c r="B18" s="729" t="s">
        <v>1294</v>
      </c>
      <c r="C18" s="748"/>
      <c r="D18" s="1017">
        <v>523535</v>
      </c>
      <c r="E18" s="1008">
        <v>528011</v>
      </c>
      <c r="F18" s="329">
        <v>520089</v>
      </c>
      <c r="G18" s="329">
        <v>497644</v>
      </c>
      <c r="H18" s="780">
        <v>498802</v>
      </c>
    </row>
    <row r="19" spans="2:10" ht="25">
      <c r="B19" s="729" t="s">
        <v>1295</v>
      </c>
      <c r="C19" s="748"/>
      <c r="D19" s="1017">
        <v>178986</v>
      </c>
      <c r="E19" s="1008">
        <v>183040</v>
      </c>
      <c r="F19" s="329">
        <v>191072</v>
      </c>
      <c r="G19" s="329">
        <v>86437</v>
      </c>
      <c r="H19" s="780">
        <v>77648</v>
      </c>
    </row>
    <row r="20" spans="2:10" ht="37.5">
      <c r="B20" s="729" t="s">
        <v>1296</v>
      </c>
      <c r="C20" s="748" t="s">
        <v>1297</v>
      </c>
      <c r="D20" s="1019">
        <v>8.93</v>
      </c>
      <c r="E20" s="1012">
        <v>8.7200000000000006</v>
      </c>
      <c r="F20" s="356" t="s">
        <v>205</v>
      </c>
      <c r="G20" s="356" t="s">
        <v>205</v>
      </c>
      <c r="H20" s="840" t="s">
        <v>205</v>
      </c>
    </row>
    <row r="21" spans="2:10" ht="25">
      <c r="B21" s="729" t="s">
        <v>1298</v>
      </c>
      <c r="C21" s="748" t="s">
        <v>1299</v>
      </c>
      <c r="D21" s="1019">
        <v>0.02</v>
      </c>
      <c r="E21" s="1012">
        <v>0.03</v>
      </c>
      <c r="F21" s="356" t="s">
        <v>205</v>
      </c>
      <c r="G21" s="356" t="s">
        <v>205</v>
      </c>
      <c r="H21" s="840" t="s">
        <v>205</v>
      </c>
    </row>
    <row r="22" spans="2:10" ht="12.5">
      <c r="B22" s="1342" t="s">
        <v>1300</v>
      </c>
      <c r="C22" s="1342"/>
      <c r="D22" s="1342"/>
      <c r="E22" s="1342"/>
      <c r="F22" s="1342"/>
      <c r="G22" s="1342"/>
      <c r="H22" s="1342"/>
    </row>
    <row r="23" spans="2:10" ht="13.5" customHeight="1">
      <c r="B23" s="729" t="s">
        <v>1301</v>
      </c>
      <c r="C23" s="748" t="s">
        <v>184</v>
      </c>
      <c r="D23" s="1024">
        <v>90398</v>
      </c>
      <c r="E23" s="1008">
        <v>78665</v>
      </c>
      <c r="F23" s="329">
        <v>71161</v>
      </c>
      <c r="G23" s="329">
        <v>63769</v>
      </c>
      <c r="H23" s="780">
        <v>48725</v>
      </c>
      <c r="I23" s="1207"/>
      <c r="J23" s="1207"/>
    </row>
    <row r="24" spans="2:10" ht="12.5">
      <c r="B24" s="1025" t="s">
        <v>1302</v>
      </c>
      <c r="C24" s="748"/>
      <c r="D24" s="1017">
        <v>74634</v>
      </c>
      <c r="E24" s="1008">
        <v>69270</v>
      </c>
      <c r="F24" s="329">
        <v>62963</v>
      </c>
      <c r="G24" s="329">
        <v>57863</v>
      </c>
      <c r="H24" s="780">
        <v>44963</v>
      </c>
    </row>
    <row r="25" spans="2:10" ht="12.5">
      <c r="B25" s="1025" t="s">
        <v>1303</v>
      </c>
      <c r="C25" s="748"/>
      <c r="D25" s="1017">
        <v>11632</v>
      </c>
      <c r="E25" s="1008">
        <v>9015</v>
      </c>
      <c r="F25" s="329">
        <v>8016</v>
      </c>
      <c r="G25" s="329">
        <v>5763</v>
      </c>
      <c r="H25" s="780">
        <v>3720</v>
      </c>
    </row>
    <row r="26" spans="2:10" ht="12.5">
      <c r="B26" s="1025" t="s">
        <v>1304</v>
      </c>
      <c r="C26" s="748"/>
      <c r="D26" s="1017">
        <v>4132</v>
      </c>
      <c r="E26" s="1008">
        <v>380</v>
      </c>
      <c r="F26" s="329">
        <v>182</v>
      </c>
      <c r="G26" s="329">
        <v>143</v>
      </c>
      <c r="H26" s="780">
        <v>42</v>
      </c>
    </row>
    <row r="27" spans="2:10" ht="12.5">
      <c r="B27" s="1026" t="s">
        <v>1305</v>
      </c>
      <c r="C27" s="748"/>
      <c r="D27" s="1027">
        <v>21900</v>
      </c>
      <c r="E27" s="858">
        <v>17111</v>
      </c>
      <c r="F27" s="858">
        <v>12249</v>
      </c>
      <c r="G27" s="858">
        <v>8875</v>
      </c>
      <c r="H27" s="859">
        <v>5471</v>
      </c>
    </row>
    <row r="28" spans="2:10" ht="12.5">
      <c r="B28" s="729" t="s">
        <v>1306</v>
      </c>
      <c r="C28" s="748"/>
      <c r="D28" s="1028">
        <v>0.91700000000000004</v>
      </c>
      <c r="E28" s="1023">
        <v>0.90132359751038837</v>
      </c>
      <c r="F28" s="338">
        <v>0.97566459422491281</v>
      </c>
      <c r="G28" s="338">
        <v>0.97527729765463045</v>
      </c>
      <c r="H28" s="841">
        <v>0.98258465017732621</v>
      </c>
    </row>
    <row r="29" spans="2:10" ht="25">
      <c r="B29" s="729" t="s">
        <v>1298</v>
      </c>
      <c r="C29" s="748" t="s">
        <v>1299</v>
      </c>
      <c r="D29" s="1019">
        <v>0.41</v>
      </c>
      <c r="E29" s="1012">
        <v>0.21</v>
      </c>
      <c r="F29" s="356" t="s">
        <v>205</v>
      </c>
      <c r="G29" s="356" t="s">
        <v>205</v>
      </c>
      <c r="H29" s="840" t="s">
        <v>205</v>
      </c>
    </row>
    <row r="30" spans="2:10" ht="37.5" customHeight="1">
      <c r="B30" s="729" t="s">
        <v>1296</v>
      </c>
      <c r="C30" s="748" t="s">
        <v>1297</v>
      </c>
      <c r="D30" s="1019">
        <v>8.5299999999999994</v>
      </c>
      <c r="E30" s="1012">
        <v>8.4</v>
      </c>
      <c r="F30" s="356" t="s">
        <v>205</v>
      </c>
      <c r="G30" s="356" t="s">
        <v>205</v>
      </c>
      <c r="H30" s="840" t="s">
        <v>205</v>
      </c>
    </row>
    <row r="31" spans="2:10" ht="25.5" thickBot="1">
      <c r="B31" s="734" t="s">
        <v>1307</v>
      </c>
      <c r="C31" s="1021" t="s">
        <v>1308</v>
      </c>
      <c r="D31" s="1029">
        <v>9.15</v>
      </c>
      <c r="E31" s="1014" t="s">
        <v>205</v>
      </c>
      <c r="F31" s="1030" t="s">
        <v>205</v>
      </c>
      <c r="G31" s="1030" t="s">
        <v>205</v>
      </c>
      <c r="H31" s="868" t="s">
        <v>205</v>
      </c>
    </row>
  </sheetData>
  <sheetProtection algorithmName="SHA-512" hashValue="+kC9FWXRBTU3KwvUBHzTb4+okUwFRO4xyP/AOZru7iQyA87+VbQt/fUtS2EOSZqSZGoT5hlq+uX3YymJsTChDw==" saltValue="sxAMYapIX9SsYuNJqiwSYw==" spinCount="100000" sheet="1" objects="1" scenarios="1"/>
  <mergeCells count="5">
    <mergeCell ref="B13:E13"/>
    <mergeCell ref="I16:J16"/>
    <mergeCell ref="B17:H17"/>
    <mergeCell ref="B22:H22"/>
    <mergeCell ref="I23:J23"/>
  </mergeCells>
  <pageMargins left="0.7" right="0.7" top="0.75" bottom="0.75" header="0.3" footer="0.3"/>
  <pageSetup paperSize="8" scale="77" orientation="landscape" horizontalDpi="1200" verticalDpi="1200" r:id="rId1"/>
  <headerFooter>
    <oddFooter>&amp;L_x000D_&amp;1#&amp;"Calibri"&amp;10&amp;K000000 Internal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BB59F-66C9-4380-ACAC-0E9198BAC435}">
  <sheetPr>
    <tabColor theme="9" tint="0.59999389629810485"/>
    <pageSetUpPr fitToPage="1"/>
  </sheetPr>
  <dimension ref="B1:W21"/>
  <sheetViews>
    <sheetView zoomScaleNormal="100" zoomScaleSheetLayoutView="110" workbookViewId="0">
      <selection activeCell="J11" sqref="J11"/>
    </sheetView>
  </sheetViews>
  <sheetFormatPr defaultRowHeight="12.5"/>
  <cols>
    <col min="1" max="1" width="5" customWidth="1"/>
    <col min="2" max="2" width="37" customWidth="1"/>
    <col min="3" max="3" width="44.59765625" customWidth="1"/>
    <col min="4" max="4" width="15.8984375" customWidth="1"/>
    <col min="5" max="5" width="16.8984375" customWidth="1"/>
    <col min="6" max="6" width="15.69921875" customWidth="1"/>
    <col min="7" max="7" width="17.3984375" customWidth="1"/>
    <col min="8" max="8" width="15.69921875" customWidth="1"/>
    <col min="9" max="9" width="23" customWidth="1"/>
    <col min="10" max="10" width="37.3984375" customWidth="1"/>
    <col min="11" max="11" width="11.09765625" customWidth="1"/>
    <col min="13" max="13" width="5.09765625" customWidth="1"/>
    <col min="14" max="14" width="13.3984375" customWidth="1"/>
    <col min="16" max="16" width="12.09765625" customWidth="1"/>
    <col min="20" max="20" width="6.8984375" customWidth="1"/>
    <col min="21" max="21" width="15.59765625" hidden="1" customWidth="1"/>
  </cols>
  <sheetData>
    <row r="1" spans="2:23" ht="13.4" customHeight="1">
      <c r="H1" s="355" t="s">
        <v>85</v>
      </c>
    </row>
    <row r="2" spans="2:23" ht="50" customHeight="1">
      <c r="G2" s="176"/>
      <c r="I2" s="111"/>
    </row>
    <row r="4" spans="2:23" ht="25.5" customHeight="1">
      <c r="B4" s="19" t="s">
        <v>36</v>
      </c>
      <c r="C4" s="20"/>
      <c r="D4" s="20"/>
      <c r="E4" s="20"/>
      <c r="F4" s="20"/>
      <c r="G4" s="20"/>
      <c r="H4" s="20"/>
      <c r="I4" s="38"/>
      <c r="J4" s="38"/>
      <c r="K4" s="38"/>
      <c r="L4" s="38"/>
      <c r="M4" s="38"/>
      <c r="N4" s="20"/>
      <c r="O4" s="20"/>
      <c r="P4" s="20"/>
      <c r="Q4" s="20"/>
      <c r="R4" s="21"/>
      <c r="S4" s="21"/>
      <c r="T4" s="21"/>
      <c r="U4" s="21"/>
      <c r="V4" s="21"/>
      <c r="W4" s="21"/>
    </row>
    <row r="5" spans="2:23" ht="17.25" customHeight="1">
      <c r="B5" s="82" t="s">
        <v>36</v>
      </c>
      <c r="C5" s="206" t="s">
        <v>557</v>
      </c>
      <c r="D5" s="174">
        <v>2025</v>
      </c>
      <c r="E5" s="174">
        <v>2024</v>
      </c>
      <c r="F5" s="174">
        <v>2023</v>
      </c>
      <c r="G5" s="174">
        <v>2022</v>
      </c>
      <c r="H5" s="174">
        <v>2021</v>
      </c>
    </row>
    <row r="6" spans="2:23">
      <c r="B6" s="51" t="s">
        <v>1314</v>
      </c>
      <c r="C6" s="51" t="s">
        <v>1315</v>
      </c>
      <c r="D6" s="411">
        <v>281038</v>
      </c>
      <c r="E6" s="211">
        <v>290118</v>
      </c>
      <c r="F6" s="329">
        <v>287006</v>
      </c>
      <c r="G6" s="329">
        <v>288442.13333333301</v>
      </c>
      <c r="H6" s="781">
        <v>285635</v>
      </c>
      <c r="I6" s="657"/>
    </row>
    <row r="7" spans="2:23" ht="25">
      <c r="B7" s="51" t="s">
        <v>1316</v>
      </c>
      <c r="C7" s="51" t="s">
        <v>1317</v>
      </c>
      <c r="D7" s="607">
        <v>0.63</v>
      </c>
      <c r="E7" s="224">
        <v>0.65</v>
      </c>
      <c r="F7" s="330">
        <v>0.67</v>
      </c>
      <c r="G7" s="330">
        <v>0.65964466046312498</v>
      </c>
      <c r="H7" s="867">
        <v>0.68021400659154296</v>
      </c>
    </row>
    <row r="8" spans="2:23" ht="25">
      <c r="B8" s="51" t="s">
        <v>1454</v>
      </c>
      <c r="C8" s="51" t="s">
        <v>1457</v>
      </c>
      <c r="D8" s="415">
        <v>0.38</v>
      </c>
      <c r="E8" s="224">
        <v>0.39</v>
      </c>
      <c r="F8" s="330">
        <v>0.25</v>
      </c>
      <c r="G8" s="330">
        <v>0.37219997640583591</v>
      </c>
      <c r="H8" s="867">
        <v>0.40731122973288614</v>
      </c>
    </row>
    <row r="9" spans="2:23" ht="25">
      <c r="B9" s="51" t="s">
        <v>1455</v>
      </c>
      <c r="C9" s="51" t="s">
        <v>1458</v>
      </c>
      <c r="D9" s="415">
        <v>0.38</v>
      </c>
      <c r="E9" s="224">
        <v>0.42</v>
      </c>
      <c r="F9" s="330">
        <v>0.44</v>
      </c>
      <c r="G9" s="330">
        <v>0.43</v>
      </c>
      <c r="H9" s="867">
        <v>0.12015182218872</v>
      </c>
    </row>
    <row r="10" spans="2:23" ht="25">
      <c r="B10" s="51" t="s">
        <v>1318</v>
      </c>
      <c r="C10" s="51" t="s">
        <v>1319</v>
      </c>
      <c r="D10" s="415">
        <v>0.46300000000000002</v>
      </c>
      <c r="E10" s="860">
        <v>0.54</v>
      </c>
      <c r="F10" s="861">
        <v>0.55000000000000004</v>
      </c>
      <c r="G10" s="862">
        <v>0.62</v>
      </c>
      <c r="H10" s="860">
        <v>0.55000000000000004</v>
      </c>
      <c r="I10" s="863"/>
    </row>
    <row r="11" spans="2:23" ht="51.65" customHeight="1">
      <c r="B11" s="51" t="s">
        <v>1320</v>
      </c>
      <c r="C11" s="51" t="s">
        <v>1321</v>
      </c>
      <c r="D11" s="694" t="s">
        <v>1322</v>
      </c>
      <c r="E11" s="211" t="s">
        <v>1323</v>
      </c>
      <c r="F11" s="333" t="s">
        <v>1324</v>
      </c>
      <c r="G11" s="956" t="s">
        <v>1325</v>
      </c>
      <c r="H11" s="840" t="s">
        <v>205</v>
      </c>
      <c r="I11" s="402"/>
    </row>
    <row r="12" spans="2:23" ht="25">
      <c r="B12" s="51" t="s">
        <v>1326</v>
      </c>
      <c r="C12" s="51"/>
      <c r="D12" s="411">
        <v>22522</v>
      </c>
      <c r="E12" s="211">
        <v>20410</v>
      </c>
      <c r="F12" s="329">
        <v>18208</v>
      </c>
      <c r="G12" s="329">
        <v>16286</v>
      </c>
      <c r="H12" s="840" t="s">
        <v>205</v>
      </c>
    </row>
    <row r="13" spans="2:23" ht="13" customHeight="1">
      <c r="B13" s="51" t="s">
        <v>1327</v>
      </c>
      <c r="C13" s="51" t="s">
        <v>1328</v>
      </c>
      <c r="D13" s="411">
        <v>228087</v>
      </c>
      <c r="E13" s="211">
        <v>239583</v>
      </c>
      <c r="F13" s="329">
        <v>238265</v>
      </c>
      <c r="G13" s="329">
        <v>237458</v>
      </c>
      <c r="H13" s="840" t="s">
        <v>205</v>
      </c>
    </row>
    <row r="14" spans="2:23" ht="64" customHeight="1">
      <c r="B14" s="51" t="s">
        <v>1329</v>
      </c>
      <c r="C14" s="605" t="s">
        <v>1330</v>
      </c>
      <c r="D14" s="608">
        <v>2.69</v>
      </c>
      <c r="E14" s="606">
        <v>2.6</v>
      </c>
      <c r="F14" s="593">
        <v>2.8</v>
      </c>
      <c r="G14" s="593">
        <v>1.8129999999999999</v>
      </c>
      <c r="H14" s="816" t="s">
        <v>205</v>
      </c>
    </row>
    <row r="15" spans="2:23" ht="39" customHeight="1">
      <c r="B15" s="51" t="s">
        <v>1331</v>
      </c>
      <c r="C15" s="51" t="s">
        <v>1332</v>
      </c>
      <c r="D15" s="609">
        <v>9.0299999999999994</v>
      </c>
      <c r="E15" s="604">
        <v>8.85</v>
      </c>
      <c r="F15" s="333">
        <v>8.7799999999999994</v>
      </c>
      <c r="G15" s="333">
        <v>8.5399999999999991</v>
      </c>
      <c r="H15" s="840" t="s">
        <v>205</v>
      </c>
      <c r="K15" s="165"/>
      <c r="M15" s="165"/>
      <c r="N15" s="165"/>
    </row>
    <row r="16" spans="2:23">
      <c r="B16" s="51" t="s">
        <v>1333</v>
      </c>
      <c r="C16" s="51" t="s">
        <v>1334</v>
      </c>
      <c r="D16" s="411">
        <v>63634370</v>
      </c>
      <c r="E16" s="211">
        <v>64370013</v>
      </c>
      <c r="F16" s="356" t="s">
        <v>205</v>
      </c>
      <c r="G16" s="356" t="s">
        <v>205</v>
      </c>
      <c r="H16" s="840" t="s">
        <v>205</v>
      </c>
    </row>
    <row r="17" spans="2:8" ht="27" customHeight="1">
      <c r="B17" s="51" t="s">
        <v>1335</v>
      </c>
      <c r="C17" s="51" t="s">
        <v>1336</v>
      </c>
      <c r="D17" s="411">
        <v>2439678</v>
      </c>
      <c r="E17" s="211">
        <v>2530539</v>
      </c>
      <c r="F17" s="931">
        <v>2231735</v>
      </c>
      <c r="G17" s="356" t="s">
        <v>205</v>
      </c>
      <c r="H17" s="840" t="s">
        <v>205</v>
      </c>
    </row>
    <row r="18" spans="2:8">
      <c r="B18" s="51" t="s">
        <v>1337</v>
      </c>
      <c r="C18" s="51" t="s">
        <v>1338</v>
      </c>
      <c r="D18" s="411">
        <v>388200</v>
      </c>
      <c r="E18" s="211">
        <v>654012</v>
      </c>
      <c r="F18" s="410">
        <v>517205</v>
      </c>
      <c r="G18" s="356" t="s">
        <v>205</v>
      </c>
      <c r="H18" s="840" t="s">
        <v>205</v>
      </c>
    </row>
    <row r="19" spans="2:8" ht="24.65" customHeight="1">
      <c r="B19" s="51" t="s">
        <v>1339</v>
      </c>
      <c r="C19" s="116" t="s">
        <v>1340</v>
      </c>
      <c r="D19" s="411">
        <v>34072916.899999999</v>
      </c>
      <c r="E19" s="932">
        <v>28501667.600000001</v>
      </c>
      <c r="F19" s="931">
        <v>29821785.600000001</v>
      </c>
      <c r="G19" s="933" t="s">
        <v>1341</v>
      </c>
      <c r="H19" s="840" t="s">
        <v>205</v>
      </c>
    </row>
    <row r="20" spans="2:8" ht="28" customHeight="1" thickBot="1">
      <c r="B20" s="58" t="s">
        <v>1342</v>
      </c>
      <c r="C20" s="58" t="s">
        <v>1343</v>
      </c>
      <c r="D20" s="603">
        <v>295285</v>
      </c>
      <c r="E20" s="212">
        <v>234961</v>
      </c>
      <c r="F20" s="336">
        <v>176097</v>
      </c>
      <c r="G20" s="336">
        <v>108975</v>
      </c>
      <c r="H20" s="868" t="s">
        <v>205</v>
      </c>
    </row>
    <row r="21" spans="2:8" ht="25" customHeight="1">
      <c r="B21" s="1350"/>
      <c r="C21" s="1350"/>
      <c r="D21" s="602"/>
    </row>
  </sheetData>
  <sheetProtection algorithmName="SHA-512" hashValue="9tQXnaJKzutuT+QARXPMfGKTDD2VzQvgeaI3IbxrUN+8vSV9t8L7S6l7aCIwoUHsBgTW3XImketvs+f6o5PxAQ==" saltValue="lYJN0aHsSve1Nv3eW3cAWQ==" spinCount="100000" sheet="1" objects="1" scenarios="1"/>
  <mergeCells count="1">
    <mergeCell ref="B21:C21"/>
  </mergeCells>
  <pageMargins left="0.7" right="0.7" top="0.75" bottom="0.75" header="0.3" footer="0.3"/>
  <pageSetup paperSize="8" scale="66" orientation="landscape" horizontalDpi="1200" verticalDpi="1200" r:id="rId1"/>
  <headerFooter>
    <oddFooter>&amp;L_x000D_&amp;1#&amp;"Calibri"&amp;10&amp;K000000 Internal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8DE42-8319-4595-87BC-4BDADB2CCE66}">
  <sheetPr>
    <tabColor theme="9" tint="0.59999389629810485"/>
    <pageSetUpPr fitToPage="1"/>
  </sheetPr>
  <dimension ref="B1:Q29"/>
  <sheetViews>
    <sheetView zoomScaleNormal="100" zoomScaleSheetLayoutView="110" workbookViewId="0">
      <selection activeCell="L15" sqref="L15"/>
    </sheetView>
  </sheetViews>
  <sheetFormatPr defaultRowHeight="12.5"/>
  <cols>
    <col min="1" max="1" width="5" customWidth="1"/>
    <col min="2" max="2" width="40.59765625" customWidth="1"/>
    <col min="3" max="3" width="47.8984375" customWidth="1"/>
    <col min="4" max="4" width="14.8984375" customWidth="1"/>
    <col min="5" max="5" width="13.296875" customWidth="1"/>
    <col min="6" max="7" width="12.69921875" customWidth="1"/>
    <col min="8" max="8" width="11.69921875" customWidth="1"/>
    <col min="10" max="10" width="11.3984375" bestFit="1" customWidth="1"/>
    <col min="12" max="12" width="12" bestFit="1" customWidth="1"/>
    <col min="18" max="18" width="12" bestFit="1" customWidth="1"/>
  </cols>
  <sheetData>
    <row r="1" spans="2:17" ht="13.4" customHeight="1">
      <c r="H1" s="355" t="s">
        <v>85</v>
      </c>
    </row>
    <row r="2" spans="2:17" ht="46" customHeight="1">
      <c r="G2" s="176"/>
    </row>
    <row r="3" spans="2:17">
      <c r="F3" s="610"/>
    </row>
    <row r="4" spans="2:17" ht="24.75" customHeight="1">
      <c r="B4" s="19" t="s">
        <v>37</v>
      </c>
      <c r="C4" s="21"/>
      <c r="D4" s="21"/>
      <c r="E4" s="21"/>
      <c r="G4" s="1138"/>
      <c r="H4" s="1138"/>
      <c r="I4" s="1138"/>
      <c r="J4" s="22"/>
    </row>
    <row r="5" spans="2:17" ht="17.25" customHeight="1">
      <c r="B5" s="206" t="s">
        <v>37</v>
      </c>
      <c r="C5" s="206" t="s">
        <v>557</v>
      </c>
      <c r="D5" s="174">
        <v>2025</v>
      </c>
      <c r="E5" s="174">
        <v>2024</v>
      </c>
      <c r="F5" s="174">
        <v>2023</v>
      </c>
      <c r="G5" s="174">
        <v>2022</v>
      </c>
    </row>
    <row r="6" spans="2:17" ht="14.15" customHeight="1">
      <c r="B6" s="205" t="s">
        <v>1344</v>
      </c>
      <c r="C6" s="51"/>
      <c r="D6" s="411">
        <v>1246817</v>
      </c>
      <c r="E6" s="211">
        <v>958055</v>
      </c>
      <c r="F6" s="211">
        <v>702131</v>
      </c>
      <c r="G6" s="211">
        <v>470220</v>
      </c>
      <c r="H6" s="510"/>
    </row>
    <row r="7" spans="2:17">
      <c r="B7" s="205" t="s">
        <v>1345</v>
      </c>
      <c r="C7" s="51"/>
      <c r="D7" s="411">
        <v>2995078</v>
      </c>
      <c r="E7" s="211">
        <v>2271703</v>
      </c>
      <c r="F7" s="211">
        <v>1625912</v>
      </c>
      <c r="G7" s="211">
        <v>1023790</v>
      </c>
      <c r="H7" s="510"/>
    </row>
    <row r="8" spans="2:17" ht="13" customHeight="1">
      <c r="B8" s="51" t="s">
        <v>1346</v>
      </c>
      <c r="C8" s="116"/>
      <c r="D8" s="412">
        <v>3.0300000000000001E-2</v>
      </c>
      <c r="E8" s="253">
        <v>2.7799999999999998E-2</v>
      </c>
      <c r="F8" s="253">
        <v>2.7E-2</v>
      </c>
      <c r="G8" s="253">
        <v>2.18E-2</v>
      </c>
      <c r="H8" s="510"/>
      <c r="I8" s="510"/>
    </row>
    <row r="9" spans="2:17">
      <c r="B9" s="1216" t="s">
        <v>1347</v>
      </c>
      <c r="C9" s="51" t="s">
        <v>1348</v>
      </c>
      <c r="D9" s="411">
        <v>156670329</v>
      </c>
      <c r="E9" s="211">
        <v>114859431</v>
      </c>
      <c r="F9" s="211">
        <v>68895163</v>
      </c>
      <c r="G9" s="211">
        <v>30473156</v>
      </c>
    </row>
    <row r="10" spans="2:17">
      <c r="B10" s="1241"/>
      <c r="C10" s="51" t="s">
        <v>1349</v>
      </c>
      <c r="D10" s="411">
        <v>683702</v>
      </c>
      <c r="E10" s="211">
        <v>556312</v>
      </c>
      <c r="F10" s="211">
        <v>359770.83333333331</v>
      </c>
      <c r="G10" s="211">
        <v>198274</v>
      </c>
      <c r="K10" s="419"/>
      <c r="L10" s="420"/>
    </row>
    <row r="11" spans="2:17">
      <c r="B11" s="1241"/>
      <c r="C11" s="51" t="s">
        <v>1350</v>
      </c>
      <c r="D11" s="411">
        <v>1984183</v>
      </c>
      <c r="E11" s="211">
        <v>1664746</v>
      </c>
      <c r="F11" s="211">
        <v>1630606</v>
      </c>
      <c r="G11" s="211">
        <v>1105621</v>
      </c>
    </row>
    <row r="12" spans="2:17">
      <c r="B12" s="1217"/>
      <c r="C12" s="51" t="s">
        <v>1351</v>
      </c>
      <c r="D12" s="411">
        <v>70694</v>
      </c>
      <c r="E12" s="211">
        <v>55739</v>
      </c>
      <c r="F12" s="211">
        <v>50877.75</v>
      </c>
      <c r="G12" s="211">
        <v>32109</v>
      </c>
    </row>
    <row r="13" spans="2:17">
      <c r="B13" s="51" t="s">
        <v>1352</v>
      </c>
      <c r="C13" s="51" t="s">
        <v>1353</v>
      </c>
      <c r="D13" s="413">
        <v>1.1299999999999999</v>
      </c>
      <c r="E13" s="243">
        <v>0.96</v>
      </c>
      <c r="F13" s="243">
        <v>1.4549999999999998</v>
      </c>
      <c r="G13" s="226">
        <v>1.63</v>
      </c>
    </row>
    <row r="14" spans="2:17" ht="15.75" customHeight="1">
      <c r="B14" s="51" t="s">
        <v>1354</v>
      </c>
      <c r="C14" s="51" t="s">
        <v>1355</v>
      </c>
      <c r="D14" s="414">
        <v>358</v>
      </c>
      <c r="E14" s="291">
        <v>235</v>
      </c>
      <c r="F14" s="291">
        <v>192</v>
      </c>
      <c r="G14" s="291">
        <v>122</v>
      </c>
    </row>
    <row r="15" spans="2:17" ht="35.15" customHeight="1">
      <c r="B15" s="1172" t="s">
        <v>1356</v>
      </c>
      <c r="C15" s="51" t="s">
        <v>1357</v>
      </c>
      <c r="D15" s="413">
        <v>4.88</v>
      </c>
      <c r="E15" s="243">
        <v>4.88</v>
      </c>
      <c r="F15" s="243">
        <v>4.8316666666666661</v>
      </c>
      <c r="G15" s="226">
        <v>4.8099999999999996</v>
      </c>
      <c r="Q15" s="419"/>
    </row>
    <row r="16" spans="2:17" ht="30.65" customHeight="1">
      <c r="B16" s="1173"/>
      <c r="C16" s="51" t="s">
        <v>1358</v>
      </c>
      <c r="D16" s="415">
        <v>0.43</v>
      </c>
      <c r="E16" s="224">
        <v>0.39750000000000002</v>
      </c>
      <c r="F16" s="224">
        <v>0.39750000000000002</v>
      </c>
      <c r="G16" s="253">
        <v>0.36670000000000003</v>
      </c>
    </row>
    <row r="17" spans="2:9" ht="14.9" customHeight="1">
      <c r="B17" s="1216" t="s">
        <v>1359</v>
      </c>
      <c r="C17" s="205" t="s">
        <v>1360</v>
      </c>
      <c r="D17" s="412">
        <v>0.99939999999999996</v>
      </c>
      <c r="E17" s="253">
        <v>0.999</v>
      </c>
      <c r="F17" s="253">
        <v>0.99591666666666689</v>
      </c>
      <c r="G17" s="253">
        <v>0.99919999999999998</v>
      </c>
    </row>
    <row r="18" spans="2:9" ht="12.65" customHeight="1">
      <c r="B18" s="1241"/>
      <c r="C18" s="51" t="s">
        <v>1361</v>
      </c>
      <c r="D18" s="412">
        <v>0.99997999999999998</v>
      </c>
      <c r="E18" s="253">
        <v>0.99950000000000006</v>
      </c>
      <c r="F18" s="253">
        <v>0.9996275</v>
      </c>
      <c r="G18" s="253">
        <v>1</v>
      </c>
    </row>
    <row r="19" spans="2:9" ht="12.65" customHeight="1">
      <c r="B19" s="1217"/>
      <c r="C19" s="51" t="s">
        <v>1362</v>
      </c>
      <c r="D19" s="412">
        <v>0.99929999999999997</v>
      </c>
      <c r="E19" s="253">
        <v>0.99929999999999997</v>
      </c>
      <c r="F19" s="253">
        <v>0.99947000000000008</v>
      </c>
      <c r="G19" s="253">
        <v>0.99929999999999997</v>
      </c>
    </row>
    <row r="20" spans="2:9" ht="12.65" customHeight="1">
      <c r="B20" s="51" t="s">
        <v>1363</v>
      </c>
      <c r="C20" s="51"/>
      <c r="D20" s="413">
        <v>0.06</v>
      </c>
      <c r="E20" s="226">
        <v>0.03</v>
      </c>
      <c r="F20" s="226">
        <v>0.04</v>
      </c>
      <c r="G20" s="226">
        <v>0.03</v>
      </c>
    </row>
    <row r="21" spans="2:9" ht="12.65" customHeight="1">
      <c r="B21" s="51" t="s">
        <v>1364</v>
      </c>
      <c r="C21" s="51"/>
      <c r="D21" s="412">
        <v>1.54E-2</v>
      </c>
      <c r="E21" s="253">
        <v>2.2700000000000001E-2</v>
      </c>
      <c r="F21" s="253">
        <v>2.1650000000000003E-2</v>
      </c>
      <c r="G21" s="253">
        <v>1.6799999999999999E-2</v>
      </c>
    </row>
    <row r="22" spans="2:9" ht="29.9" customHeight="1">
      <c r="B22" s="1172" t="s">
        <v>1365</v>
      </c>
      <c r="C22" s="51" t="s">
        <v>1366</v>
      </c>
      <c r="D22" s="416">
        <v>881</v>
      </c>
      <c r="E22" s="226">
        <v>820</v>
      </c>
      <c r="F22" s="226">
        <v>647</v>
      </c>
      <c r="G22" s="226">
        <v>592</v>
      </c>
    </row>
    <row r="23" spans="2:9" ht="27.65" customHeight="1">
      <c r="B23" s="1158"/>
      <c r="C23" s="51" t="s">
        <v>1367</v>
      </c>
      <c r="D23" s="415">
        <v>1</v>
      </c>
      <c r="E23" s="225">
        <v>0.996</v>
      </c>
      <c r="F23" s="224">
        <v>0.97</v>
      </c>
      <c r="G23" s="224">
        <v>0.97</v>
      </c>
    </row>
    <row r="24" spans="2:9" ht="13" thickBot="1">
      <c r="B24" s="1007" t="s">
        <v>1368</v>
      </c>
      <c r="C24" s="58" t="s">
        <v>1369</v>
      </c>
      <c r="D24" s="418">
        <v>0.97</v>
      </c>
      <c r="E24" s="328">
        <v>0.96</v>
      </c>
      <c r="F24" s="328">
        <v>0.94</v>
      </c>
      <c r="G24" s="328">
        <v>0.88</v>
      </c>
    </row>
    <row r="25" spans="2:9" ht="25" customHeight="1">
      <c r="B25" s="1351" t="s">
        <v>1370</v>
      </c>
      <c r="C25" s="1341"/>
      <c r="D25" s="1341"/>
      <c r="H25" s="1352"/>
      <c r="I25" s="1352"/>
    </row>
    <row r="29" spans="2:9" ht="25" customHeight="1"/>
  </sheetData>
  <sheetProtection algorithmName="SHA-512" hashValue="2cx+Q+b5B24/445KDYZ/T+QBhuR4ydQ4vIrCXXokSCtXhXzkiFEKr/Rdd9cGKCFmxwoiDnX/nr60s2xZ5dnXRw==" saltValue="7WDYjpcON4zTKpSNwugYpw==" spinCount="100000" sheet="1" objects="1" scenarios="1"/>
  <mergeCells count="7">
    <mergeCell ref="B25:D25"/>
    <mergeCell ref="H25:I25"/>
    <mergeCell ref="G4:I4"/>
    <mergeCell ref="B9:B12"/>
    <mergeCell ref="B22:B23"/>
    <mergeCell ref="B17:B19"/>
    <mergeCell ref="B15:B16"/>
  </mergeCells>
  <pageMargins left="0.7" right="0.7" top="0.75" bottom="0.75" header="0.3" footer="0.3"/>
  <pageSetup paperSize="8" scale="94" orientation="landscape" horizontalDpi="1200" verticalDpi="1200" r:id="rId1"/>
  <headerFooter>
    <oddFooter>&amp;L_x000D_&amp;1#&amp;"Calibri"&amp;10&amp;K000000 Internal</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055D8-F51E-4C63-8C1C-138C16C247E1}">
  <sheetPr>
    <tabColor theme="3"/>
  </sheetPr>
  <dimension ref="A1:F20"/>
  <sheetViews>
    <sheetView view="pageBreakPreview" zoomScale="88" zoomScaleNormal="100" zoomScaleSheetLayoutView="100" workbookViewId="0">
      <selection activeCell="G27" sqref="G27"/>
    </sheetView>
  </sheetViews>
  <sheetFormatPr defaultColWidth="8.8984375" defaultRowHeight="12.5"/>
  <sheetData>
    <row r="1" spans="1:3">
      <c r="A1" s="56"/>
    </row>
    <row r="11" spans="1:3">
      <c r="C11" s="26"/>
    </row>
    <row r="19" spans="2:6">
      <c r="B19" s="1146" t="s">
        <v>39</v>
      </c>
      <c r="C19" s="1146"/>
      <c r="D19" s="1146"/>
      <c r="E19" s="1146"/>
      <c r="F19" s="1146"/>
    </row>
    <row r="20" spans="2:6">
      <c r="B20" s="1146" t="s">
        <v>1371</v>
      </c>
      <c r="C20" s="1146"/>
      <c r="D20" s="1146"/>
      <c r="E20" s="1146"/>
      <c r="F20" s="1146"/>
    </row>
  </sheetData>
  <mergeCells count="2">
    <mergeCell ref="B19:F19"/>
    <mergeCell ref="B20:F20"/>
  </mergeCells>
  <hyperlinks>
    <hyperlink ref="B19:F19" location="'How we report our KPIs'!A1" display="How we report our KPIs" xr:uid="{1F4862F8-547D-4EC1-958C-4179F08BEFD6}"/>
    <hyperlink ref="B20:F20" location="'Formatting guidance'!A1" display="Formatting guidnce" xr:uid="{27D86A78-DEEF-40E2-AF78-AB9C706B28C2}"/>
  </hyperlinks>
  <pageMargins left="0.7" right="0.7" top="0.75" bottom="0.75" header="0.3" footer="0.3"/>
  <pageSetup paperSize="9" orientation="portrait" r:id="rId1"/>
  <headerFooter>
    <oddFooter>&amp;L_x000D_&amp;1#&amp;"Calibri"&amp;10&amp;K000000 Internal</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54589-F818-4D81-8507-E080644F5614}">
  <sheetPr>
    <pageSetUpPr fitToPage="1"/>
  </sheetPr>
  <dimension ref="B1:F31"/>
  <sheetViews>
    <sheetView zoomScaleNormal="100" zoomScaleSheetLayoutView="120" workbookViewId="0">
      <selection activeCell="G27" sqref="G27"/>
    </sheetView>
  </sheetViews>
  <sheetFormatPr defaultRowHeight="12.5"/>
  <cols>
    <col min="1" max="1" width="5" customWidth="1"/>
    <col min="2" max="2" width="29.8984375" customWidth="1"/>
    <col min="3" max="3" width="43.09765625" customWidth="1"/>
    <col min="4" max="4" width="14.3984375" customWidth="1"/>
    <col min="5" max="5" width="55.09765625" customWidth="1"/>
    <col min="6" max="6" width="24.09765625" customWidth="1"/>
  </cols>
  <sheetData>
    <row r="1" spans="2:6" ht="13.4" customHeight="1"/>
    <row r="2" spans="2:6" ht="63" customHeight="1">
      <c r="B2" t="s">
        <v>1372</v>
      </c>
      <c r="F2" s="37" t="s">
        <v>1373</v>
      </c>
    </row>
    <row r="3" spans="2:6" ht="13">
      <c r="F3" s="40"/>
    </row>
    <row r="5" spans="2:6" ht="21">
      <c r="B5" s="12" t="s">
        <v>1374</v>
      </c>
      <c r="C5" s="12"/>
      <c r="D5" s="12"/>
      <c r="E5" s="136" t="s">
        <v>1375</v>
      </c>
    </row>
    <row r="6" spans="2:6">
      <c r="E6" s="38"/>
    </row>
    <row r="7" spans="2:6" ht="409.5" customHeight="1">
      <c r="B7" s="1353" t="s">
        <v>1376</v>
      </c>
      <c r="C7" s="1353"/>
      <c r="D7" s="1353"/>
      <c r="E7" s="1353"/>
      <c r="F7" s="1353"/>
    </row>
    <row r="8" spans="2:6" ht="14.15" customHeight="1">
      <c r="B8" s="1353"/>
      <c r="C8" s="1353"/>
      <c r="D8" s="1353"/>
      <c r="E8" s="1353"/>
      <c r="F8" s="1353"/>
    </row>
    <row r="9" spans="2:6" ht="200.9" customHeight="1">
      <c r="B9" s="1353" t="s">
        <v>1377</v>
      </c>
      <c r="C9" s="1353"/>
      <c r="D9" s="1353"/>
      <c r="E9" s="1353"/>
      <c r="F9" s="1353"/>
    </row>
    <row r="10" spans="2:6">
      <c r="B10" s="1354"/>
      <c r="C10" s="1354"/>
      <c r="D10" s="1354"/>
      <c r="E10" s="1354"/>
      <c r="F10" s="1354"/>
    </row>
    <row r="11" spans="2:6" ht="13.5">
      <c r="B11" s="13" t="s">
        <v>1378</v>
      </c>
      <c r="C11" s="14" t="s">
        <v>1378</v>
      </c>
      <c r="D11" s="14"/>
      <c r="E11" s="17" t="s">
        <v>1379</v>
      </c>
    </row>
    <row r="12" spans="2:6">
      <c r="B12" s="5"/>
      <c r="C12" s="27"/>
      <c r="D12" s="27"/>
      <c r="E12" s="27"/>
    </row>
    <row r="13" spans="2:6">
      <c r="B13" s="5"/>
      <c r="C13" s="27"/>
      <c r="D13" s="27"/>
      <c r="E13" s="27"/>
    </row>
    <row r="14" spans="2:6">
      <c r="B14" s="5"/>
      <c r="C14" s="27"/>
      <c r="D14" s="27"/>
      <c r="E14" s="27"/>
    </row>
    <row r="15" spans="2:6">
      <c r="B15" s="5"/>
      <c r="C15" s="27"/>
      <c r="D15" s="27"/>
      <c r="E15" s="27"/>
    </row>
    <row r="16" spans="2:6">
      <c r="B16" s="5"/>
      <c r="C16" s="27"/>
      <c r="D16" s="27"/>
      <c r="E16" s="27"/>
    </row>
    <row r="17" spans="2:6">
      <c r="B17" s="5"/>
      <c r="C17" s="27"/>
      <c r="D17" s="27"/>
      <c r="E17" s="27"/>
    </row>
    <row r="18" spans="2:6">
      <c r="B18" s="5"/>
      <c r="C18" s="27"/>
      <c r="D18" s="27"/>
      <c r="E18" s="27"/>
    </row>
    <row r="19" spans="2:6">
      <c r="B19" s="5"/>
      <c r="C19" s="27"/>
      <c r="D19" s="27"/>
      <c r="E19" s="27"/>
    </row>
    <row r="20" spans="2:6">
      <c r="B20" s="5"/>
      <c r="C20" s="27"/>
      <c r="D20" s="27"/>
      <c r="E20" s="27"/>
    </row>
    <row r="21" spans="2:6">
      <c r="B21" s="5"/>
      <c r="C21" s="27"/>
      <c r="D21" s="27"/>
      <c r="E21" s="27"/>
    </row>
    <row r="22" spans="2:6">
      <c r="B22" s="5"/>
      <c r="C22" s="27"/>
      <c r="D22" s="27"/>
      <c r="E22" s="27"/>
    </row>
    <row r="23" spans="2:6">
      <c r="B23" s="5"/>
      <c r="C23" s="27"/>
      <c r="D23" s="27"/>
      <c r="E23" s="27"/>
    </row>
    <row r="24" spans="2:6">
      <c r="B24" s="5"/>
      <c r="C24" s="27"/>
      <c r="D24" s="27"/>
      <c r="E24" s="27"/>
    </row>
    <row r="25" spans="2:6">
      <c r="B25" s="5"/>
      <c r="C25" s="27"/>
      <c r="D25" s="27"/>
      <c r="E25" s="27"/>
    </row>
    <row r="26" spans="2:6">
      <c r="B26" s="5"/>
      <c r="C26" s="27"/>
      <c r="D26" s="27"/>
      <c r="E26" s="28"/>
    </row>
    <row r="27" spans="2:6">
      <c r="B27" s="5"/>
      <c r="C27" s="27"/>
      <c r="D27" s="27"/>
      <c r="E27" s="27"/>
    </row>
    <row r="28" spans="2:6">
      <c r="B28" s="5"/>
      <c r="C28" s="27"/>
      <c r="D28" s="27"/>
      <c r="E28" s="28"/>
    </row>
    <row r="29" spans="2:6">
      <c r="B29" s="5"/>
      <c r="C29" s="27"/>
      <c r="D29" s="27"/>
      <c r="E29" s="27"/>
    </row>
    <row r="30" spans="2:6" ht="13" thickBot="1">
      <c r="B30" s="15"/>
      <c r="C30" s="16"/>
      <c r="D30" s="16"/>
      <c r="E30" s="23"/>
    </row>
    <row r="31" spans="2:6">
      <c r="B31" s="7"/>
      <c r="C31" s="7"/>
      <c r="D31" s="7"/>
      <c r="E31" s="7"/>
      <c r="F31" s="7"/>
    </row>
  </sheetData>
  <mergeCells count="3">
    <mergeCell ref="B7:F8"/>
    <mergeCell ref="B9:F9"/>
    <mergeCell ref="B10:F10"/>
  </mergeCells>
  <pageMargins left="0.25" right="0.25" top="0.75" bottom="0.75" header="0.3" footer="0.3"/>
  <pageSetup paperSize="9" scale="64" fitToHeight="0" orientation="portrait" horizontalDpi="1200" verticalDpi="1200" r:id="rId1"/>
  <headerFooter>
    <oddFooter>&amp;L_x000D_&amp;1#&amp;"Calibri"&amp;10&amp;K000000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CDF1-8648-4925-8D59-CCC4581F1C40}">
  <sheetPr>
    <pageSetUpPr fitToPage="1"/>
  </sheetPr>
  <dimension ref="B1:D150"/>
  <sheetViews>
    <sheetView zoomScaleNormal="100" workbookViewId="0">
      <selection activeCell="F17" sqref="F17"/>
    </sheetView>
  </sheetViews>
  <sheetFormatPr defaultRowHeight="12.5"/>
  <cols>
    <col min="1" max="1" width="5" customWidth="1"/>
    <col min="2" max="2" width="26.59765625" customWidth="1"/>
    <col min="3" max="3" width="61.09765625" customWidth="1"/>
    <col min="4" max="4" width="47.09765625" customWidth="1"/>
    <col min="5" max="5" width="8.8984375" customWidth="1"/>
  </cols>
  <sheetData>
    <row r="1" spans="2:4" ht="13.4" customHeight="1"/>
    <row r="2" spans="2:4" ht="63" customHeight="1">
      <c r="B2" s="26" t="s">
        <v>41</v>
      </c>
      <c r="D2" s="48" t="s">
        <v>42</v>
      </c>
    </row>
    <row r="3" spans="2:4">
      <c r="D3" s="1"/>
    </row>
    <row r="5" spans="2:4" ht="21">
      <c r="B5" s="34" t="s">
        <v>49</v>
      </c>
      <c r="C5" s="38"/>
      <c r="D5" s="38"/>
    </row>
    <row r="6" spans="2:4">
      <c r="B6" s="38"/>
      <c r="C6" s="38"/>
      <c r="D6" s="38"/>
    </row>
    <row r="7" spans="2:4" ht="51" customHeight="1">
      <c r="B7" s="1131" t="s">
        <v>44</v>
      </c>
      <c r="C7" s="1131"/>
      <c r="D7" s="1131"/>
    </row>
    <row r="8" spans="2:4" ht="14.15" customHeight="1">
      <c r="B8" s="35" t="s">
        <v>50</v>
      </c>
      <c r="C8" s="33"/>
      <c r="D8" s="33"/>
    </row>
    <row r="10" spans="2:4">
      <c r="B10" s="41" t="s">
        <v>46</v>
      </c>
      <c r="C10" s="41" t="s">
        <v>47</v>
      </c>
      <c r="D10" s="41" t="s">
        <v>48</v>
      </c>
    </row>
    <row r="11" spans="2:4">
      <c r="B11" s="1132"/>
      <c r="C11" s="1132"/>
      <c r="D11" s="1132"/>
    </row>
    <row r="12" spans="2:4">
      <c r="B12" s="43"/>
      <c r="C12" s="44"/>
      <c r="D12" s="43"/>
    </row>
    <row r="13" spans="2:4">
      <c r="B13" s="43"/>
      <c r="C13" s="44"/>
      <c r="D13" s="43"/>
    </row>
    <row r="14" spans="2:4">
      <c r="B14" s="43"/>
      <c r="C14" s="44"/>
      <c r="D14" s="43"/>
    </row>
    <row r="15" spans="2:4">
      <c r="B15" s="43"/>
      <c r="C15" s="44"/>
      <c r="D15" s="43"/>
    </row>
    <row r="16" spans="2:4">
      <c r="B16" s="43"/>
      <c r="C16" s="44"/>
      <c r="D16" s="43"/>
    </row>
    <row r="17" spans="2:4">
      <c r="B17" s="43"/>
      <c r="C17" s="44"/>
      <c r="D17" s="43"/>
    </row>
    <row r="18" spans="2:4">
      <c r="B18" s="43"/>
      <c r="C18" s="44"/>
      <c r="D18" s="43"/>
    </row>
    <row r="19" spans="2:4">
      <c r="B19" s="43"/>
      <c r="C19" s="44"/>
      <c r="D19" s="43"/>
    </row>
    <row r="20" spans="2:4" ht="13" thickBot="1">
      <c r="B20" s="45"/>
      <c r="C20" s="46"/>
      <c r="D20" s="45"/>
    </row>
    <row r="21" spans="2:4">
      <c r="B21" s="1132"/>
      <c r="C21" s="1132"/>
      <c r="D21" s="1132"/>
    </row>
    <row r="22" spans="2:4">
      <c r="B22" s="43"/>
      <c r="C22" s="44"/>
      <c r="D22" s="43"/>
    </row>
    <row r="23" spans="2:4">
      <c r="B23" s="43"/>
      <c r="C23" s="44"/>
      <c r="D23" s="43"/>
    </row>
    <row r="24" spans="2:4">
      <c r="B24" s="43"/>
      <c r="C24" s="44"/>
      <c r="D24" s="43"/>
    </row>
    <row r="25" spans="2:4">
      <c r="B25" s="43"/>
      <c r="C25" s="44"/>
      <c r="D25" s="43"/>
    </row>
    <row r="26" spans="2:4">
      <c r="B26" s="43"/>
      <c r="C26" s="44"/>
      <c r="D26" s="43"/>
    </row>
    <row r="27" spans="2:4">
      <c r="B27" s="43"/>
      <c r="C27" s="44"/>
      <c r="D27" s="43"/>
    </row>
    <row r="28" spans="2:4">
      <c r="B28" s="43"/>
      <c r="C28" s="44"/>
      <c r="D28" s="43"/>
    </row>
    <row r="29" spans="2:4">
      <c r="B29" s="43"/>
      <c r="C29" s="44"/>
      <c r="D29" s="43"/>
    </row>
    <row r="30" spans="2:4">
      <c r="B30" s="43"/>
      <c r="C30" s="44"/>
      <c r="D30" s="43"/>
    </row>
    <row r="31" spans="2:4">
      <c r="B31" s="43"/>
      <c r="C31" s="44"/>
      <c r="D31" s="43"/>
    </row>
    <row r="32" spans="2:4">
      <c r="B32" s="43"/>
      <c r="C32" s="44"/>
      <c r="D32" s="43"/>
    </row>
    <row r="33" spans="2:4">
      <c r="B33" s="43"/>
      <c r="C33" s="44"/>
      <c r="D33" s="43"/>
    </row>
    <row r="34" spans="2:4">
      <c r="B34" s="43"/>
      <c r="C34" s="44"/>
      <c r="D34" s="43"/>
    </row>
    <row r="35" spans="2:4">
      <c r="B35" s="43"/>
      <c r="C35" s="44"/>
      <c r="D35" s="43"/>
    </row>
    <row r="36" spans="2:4">
      <c r="B36" s="43"/>
      <c r="C36" s="44"/>
      <c r="D36" s="43"/>
    </row>
    <row r="37" spans="2:4">
      <c r="B37" s="43"/>
      <c r="C37" s="44"/>
      <c r="D37" s="43"/>
    </row>
    <row r="38" spans="2:4">
      <c r="B38" s="43"/>
      <c r="C38" s="44"/>
      <c r="D38" s="43"/>
    </row>
    <row r="39" spans="2:4">
      <c r="B39" s="43"/>
      <c r="C39" s="44"/>
      <c r="D39" s="43"/>
    </row>
    <row r="40" spans="2:4">
      <c r="B40" s="43"/>
      <c r="C40" s="44"/>
      <c r="D40" s="43"/>
    </row>
    <row r="41" spans="2:4">
      <c r="B41" s="43"/>
      <c r="C41" s="44"/>
      <c r="D41" s="43"/>
    </row>
    <row r="42" spans="2:4">
      <c r="B42" s="43"/>
      <c r="C42" s="44"/>
      <c r="D42" s="43"/>
    </row>
    <row r="43" spans="2:4">
      <c r="B43" s="43"/>
      <c r="C43" s="44"/>
      <c r="D43" s="43"/>
    </row>
    <row r="44" spans="2:4" ht="13" thickBot="1">
      <c r="B44" s="45"/>
      <c r="C44" s="46"/>
      <c r="D44" s="45"/>
    </row>
    <row r="45" spans="2:4">
      <c r="B45" s="1132"/>
      <c r="C45" s="1132"/>
      <c r="D45" s="1132"/>
    </row>
    <row r="46" spans="2:4">
      <c r="B46" s="43"/>
      <c r="C46" s="44"/>
      <c r="D46" s="43"/>
    </row>
    <row r="47" spans="2:4">
      <c r="B47" s="43"/>
      <c r="C47" s="44"/>
      <c r="D47" s="43"/>
    </row>
    <row r="48" spans="2:4">
      <c r="B48" s="43"/>
      <c r="C48" s="44"/>
      <c r="D48" s="43"/>
    </row>
    <row r="49" spans="2:4">
      <c r="B49" s="43"/>
      <c r="C49" s="44"/>
      <c r="D49" s="43"/>
    </row>
    <row r="50" spans="2:4" ht="13" thickBot="1">
      <c r="B50" s="45"/>
      <c r="C50" s="46"/>
      <c r="D50" s="45"/>
    </row>
    <row r="51" spans="2:4">
      <c r="B51" s="1132"/>
      <c r="C51" s="1132"/>
      <c r="D51" s="1132"/>
    </row>
    <row r="52" spans="2:4">
      <c r="B52" s="43"/>
      <c r="C52" s="44"/>
      <c r="D52" s="43"/>
    </row>
    <row r="53" spans="2:4">
      <c r="B53" s="43"/>
      <c r="C53" s="44"/>
      <c r="D53" s="43"/>
    </row>
    <row r="54" spans="2:4">
      <c r="B54" s="43"/>
      <c r="C54" s="44"/>
      <c r="D54" s="43"/>
    </row>
    <row r="55" spans="2:4">
      <c r="B55" s="43"/>
      <c r="C55" s="44"/>
      <c r="D55" s="43"/>
    </row>
    <row r="56" spans="2:4" ht="13" thickBot="1">
      <c r="B56" s="45"/>
      <c r="C56" s="46"/>
      <c r="D56" s="45"/>
    </row>
    <row r="57" spans="2:4">
      <c r="B57" s="1132"/>
      <c r="C57" s="1132"/>
      <c r="D57" s="1132"/>
    </row>
    <row r="58" spans="2:4">
      <c r="B58" s="43"/>
      <c r="C58" s="44"/>
      <c r="D58" s="43"/>
    </row>
    <row r="59" spans="2:4">
      <c r="B59" s="43"/>
      <c r="C59" s="44"/>
      <c r="D59" s="43"/>
    </row>
    <row r="60" spans="2:4">
      <c r="B60" s="43"/>
      <c r="C60" s="44"/>
      <c r="D60" s="43"/>
    </row>
    <row r="61" spans="2:4" ht="13" thickBot="1">
      <c r="B61" s="45"/>
      <c r="C61" s="46"/>
      <c r="D61" s="45"/>
    </row>
    <row r="62" spans="2:4">
      <c r="B62" s="1132"/>
      <c r="C62" s="1132"/>
      <c r="D62" s="1132"/>
    </row>
    <row r="63" spans="2:4">
      <c r="B63" s="43"/>
      <c r="C63" s="44"/>
      <c r="D63" s="43"/>
    </row>
    <row r="64" spans="2:4">
      <c r="B64" s="43"/>
      <c r="C64" s="44"/>
      <c r="D64" s="43"/>
    </row>
    <row r="65" spans="2:4">
      <c r="B65" s="43"/>
      <c r="C65" s="44"/>
      <c r="D65" s="43"/>
    </row>
    <row r="66" spans="2:4">
      <c r="B66" s="43"/>
      <c r="C66" s="44"/>
      <c r="D66" s="43"/>
    </row>
    <row r="67" spans="2:4">
      <c r="B67" s="43"/>
      <c r="C67" s="44"/>
      <c r="D67" s="43"/>
    </row>
    <row r="68" spans="2:4" ht="13" thickBot="1">
      <c r="B68" s="45"/>
      <c r="C68" s="46"/>
      <c r="D68" s="45"/>
    </row>
    <row r="69" spans="2:4">
      <c r="B69" s="1132"/>
      <c r="C69" s="1132"/>
      <c r="D69" s="1132"/>
    </row>
    <row r="70" spans="2:4">
      <c r="B70" s="43"/>
      <c r="C70" s="44"/>
      <c r="D70" s="43"/>
    </row>
    <row r="71" spans="2:4">
      <c r="B71" s="43"/>
      <c r="C71" s="44"/>
      <c r="D71" s="43"/>
    </row>
    <row r="72" spans="2:4">
      <c r="B72" s="43"/>
      <c r="C72" s="44"/>
      <c r="D72" s="43"/>
    </row>
    <row r="73" spans="2:4" ht="13" thickBot="1">
      <c r="B73" s="45"/>
      <c r="C73" s="46"/>
      <c r="D73" s="45"/>
    </row>
    <row r="74" spans="2:4">
      <c r="B74" s="1132"/>
      <c r="C74" s="1132"/>
      <c r="D74" s="1132"/>
    </row>
    <row r="75" spans="2:4">
      <c r="B75" s="43"/>
      <c r="C75" s="44"/>
      <c r="D75" s="43"/>
    </row>
    <row r="76" spans="2:4">
      <c r="B76" s="43"/>
      <c r="C76" s="44"/>
      <c r="D76" s="43"/>
    </row>
    <row r="77" spans="2:4">
      <c r="B77" s="43"/>
      <c r="C77" s="44"/>
      <c r="D77" s="43"/>
    </row>
    <row r="78" spans="2:4" ht="13" thickBot="1">
      <c r="B78" s="45"/>
      <c r="C78" s="46"/>
      <c r="D78" s="45"/>
    </row>
    <row r="79" spans="2:4">
      <c r="B79" s="1132"/>
      <c r="C79" s="1132"/>
      <c r="D79" s="1132"/>
    </row>
    <row r="80" spans="2:4">
      <c r="B80" s="43"/>
      <c r="C80" s="44"/>
      <c r="D80" s="43"/>
    </row>
    <row r="81" spans="2:4">
      <c r="B81" s="43"/>
      <c r="C81" s="44"/>
      <c r="D81" s="43"/>
    </row>
    <row r="82" spans="2:4">
      <c r="B82" s="43"/>
      <c r="C82" s="44"/>
      <c r="D82" s="43"/>
    </row>
    <row r="83" spans="2:4">
      <c r="B83" s="43"/>
      <c r="C83" s="44"/>
      <c r="D83" s="43"/>
    </row>
    <row r="84" spans="2:4">
      <c r="B84" s="43"/>
      <c r="C84" s="44"/>
      <c r="D84" s="43"/>
    </row>
    <row r="85" spans="2:4">
      <c r="B85" s="43"/>
      <c r="C85" s="44"/>
      <c r="D85" s="43"/>
    </row>
    <row r="86" spans="2:4">
      <c r="B86" s="43"/>
      <c r="C86" s="44"/>
      <c r="D86" s="43"/>
    </row>
    <row r="87" spans="2:4" ht="13" thickBot="1">
      <c r="B87" s="45"/>
      <c r="C87" s="46"/>
      <c r="D87" s="45"/>
    </row>
    <row r="88" spans="2:4">
      <c r="B88" s="1132"/>
      <c r="C88" s="1132"/>
      <c r="D88" s="1132"/>
    </row>
    <row r="89" spans="2:4">
      <c r="B89" s="43"/>
      <c r="C89" s="44"/>
      <c r="D89" s="43"/>
    </row>
    <row r="90" spans="2:4">
      <c r="B90" s="43"/>
      <c r="C90" s="44"/>
      <c r="D90" s="43"/>
    </row>
    <row r="91" spans="2:4">
      <c r="B91" s="43"/>
      <c r="C91" s="44"/>
      <c r="D91" s="43"/>
    </row>
    <row r="92" spans="2:4" ht="13" thickBot="1">
      <c r="B92" s="45"/>
      <c r="C92" s="46"/>
      <c r="D92" s="45"/>
    </row>
    <row r="93" spans="2:4">
      <c r="B93" s="1132"/>
      <c r="C93" s="1132"/>
      <c r="D93" s="1132"/>
    </row>
    <row r="94" spans="2:4">
      <c r="B94" s="43"/>
      <c r="C94" s="44"/>
      <c r="D94" s="43"/>
    </row>
    <row r="95" spans="2:4">
      <c r="B95" s="43"/>
      <c r="C95" s="44"/>
      <c r="D95" s="43"/>
    </row>
    <row r="96" spans="2:4">
      <c r="B96" s="43"/>
      <c r="C96" s="44"/>
      <c r="D96" s="43"/>
    </row>
    <row r="97" spans="2:4">
      <c r="B97" s="43"/>
      <c r="C97" s="44"/>
      <c r="D97" s="43"/>
    </row>
    <row r="98" spans="2:4" ht="13" thickBot="1">
      <c r="B98" s="45"/>
      <c r="C98" s="46"/>
      <c r="D98" s="45"/>
    </row>
    <row r="99" spans="2:4">
      <c r="B99" s="1132"/>
      <c r="C99" s="1132"/>
      <c r="D99" s="1132"/>
    </row>
    <row r="100" spans="2:4">
      <c r="B100" s="43"/>
      <c r="C100" s="44"/>
      <c r="D100" s="43"/>
    </row>
    <row r="101" spans="2:4">
      <c r="B101" s="43"/>
      <c r="C101" s="44"/>
      <c r="D101" s="43"/>
    </row>
    <row r="102" spans="2:4">
      <c r="B102" s="43"/>
      <c r="C102" s="44"/>
      <c r="D102" s="43"/>
    </row>
    <row r="103" spans="2:4" ht="13" thickBot="1">
      <c r="B103" s="45"/>
      <c r="C103" s="46"/>
      <c r="D103" s="45"/>
    </row>
    <row r="104" spans="2:4">
      <c r="B104" s="1132"/>
      <c r="C104" s="1132"/>
      <c r="D104" s="1132"/>
    </row>
    <row r="105" spans="2:4">
      <c r="B105" s="43"/>
      <c r="C105" s="44"/>
      <c r="D105" s="43"/>
    </row>
    <row r="106" spans="2:4">
      <c r="B106" s="43"/>
      <c r="C106" s="44"/>
      <c r="D106" s="43"/>
    </row>
    <row r="107" spans="2:4">
      <c r="B107" s="43"/>
      <c r="C107" s="44"/>
      <c r="D107" s="43"/>
    </row>
    <row r="108" spans="2:4">
      <c r="B108" s="43"/>
      <c r="C108" s="44"/>
      <c r="D108" s="43"/>
    </row>
    <row r="109" spans="2:4">
      <c r="B109" s="43"/>
      <c r="C109" s="44"/>
      <c r="D109" s="43"/>
    </row>
    <row r="110" spans="2:4">
      <c r="B110" s="43"/>
      <c r="C110" s="44"/>
      <c r="D110" s="43"/>
    </row>
    <row r="111" spans="2:4">
      <c r="B111" s="43"/>
      <c r="C111" s="44"/>
      <c r="D111" s="43"/>
    </row>
    <row r="112" spans="2:4">
      <c r="B112" s="43"/>
      <c r="C112" s="44"/>
      <c r="D112" s="43"/>
    </row>
    <row r="113" spans="2:4">
      <c r="B113" s="43"/>
      <c r="C113" s="44"/>
      <c r="D113" s="43"/>
    </row>
    <row r="114" spans="2:4">
      <c r="B114" s="43"/>
      <c r="C114" s="44"/>
      <c r="D114" s="43"/>
    </row>
    <row r="115" spans="2:4">
      <c r="B115" s="43"/>
      <c r="C115" s="44"/>
      <c r="D115" s="43"/>
    </row>
    <row r="116" spans="2:4">
      <c r="B116" s="43"/>
      <c r="C116" s="44"/>
      <c r="D116" s="43"/>
    </row>
    <row r="117" spans="2:4" ht="13" thickBot="1">
      <c r="B117" s="45"/>
      <c r="C117" s="46"/>
      <c r="D117" s="45"/>
    </row>
    <row r="118" spans="2:4">
      <c r="B118" s="1132"/>
      <c r="C118" s="1132"/>
      <c r="D118" s="1132"/>
    </row>
    <row r="119" spans="2:4">
      <c r="B119" s="43"/>
      <c r="C119" s="44"/>
      <c r="D119" s="43"/>
    </row>
    <row r="120" spans="2:4">
      <c r="B120" s="43"/>
      <c r="C120" s="44"/>
      <c r="D120" s="43"/>
    </row>
    <row r="121" spans="2:4">
      <c r="B121" s="43"/>
      <c r="C121" s="44"/>
      <c r="D121" s="43"/>
    </row>
    <row r="122" spans="2:4" ht="13" thickBot="1">
      <c r="B122" s="45"/>
      <c r="C122" s="46"/>
      <c r="D122" s="45"/>
    </row>
    <row r="123" spans="2:4">
      <c r="B123" s="1132"/>
      <c r="C123" s="1132"/>
      <c r="D123" s="1132"/>
    </row>
    <row r="124" spans="2:4">
      <c r="B124" s="43"/>
      <c r="C124" s="44"/>
      <c r="D124" s="43"/>
    </row>
    <row r="125" spans="2:4">
      <c r="B125" s="43"/>
      <c r="C125" s="44"/>
      <c r="D125" s="43"/>
    </row>
    <row r="126" spans="2:4">
      <c r="B126" s="43"/>
      <c r="C126" s="44"/>
      <c r="D126" s="43"/>
    </row>
    <row r="127" spans="2:4" ht="13" thickBot="1">
      <c r="B127" s="45"/>
      <c r="C127" s="46"/>
      <c r="D127" s="45"/>
    </row>
    <row r="128" spans="2:4">
      <c r="B128" s="1132"/>
      <c r="C128" s="1132"/>
      <c r="D128" s="1132"/>
    </row>
    <row r="129" spans="2:4">
      <c r="B129" s="43"/>
      <c r="C129" s="44"/>
      <c r="D129" s="43"/>
    </row>
    <row r="130" spans="2:4">
      <c r="B130" s="43"/>
      <c r="C130" s="44"/>
      <c r="D130" s="43"/>
    </row>
    <row r="131" spans="2:4">
      <c r="B131" s="43"/>
      <c r="C131" s="44"/>
      <c r="D131" s="43"/>
    </row>
    <row r="132" spans="2:4">
      <c r="B132" s="43"/>
      <c r="C132" s="44"/>
      <c r="D132" s="43"/>
    </row>
    <row r="133" spans="2:4">
      <c r="B133" s="43"/>
      <c r="C133" s="44"/>
      <c r="D133" s="43"/>
    </row>
    <row r="134" spans="2:4" ht="13" thickBot="1">
      <c r="B134" s="45"/>
      <c r="C134" s="46"/>
      <c r="D134" s="45"/>
    </row>
    <row r="135" spans="2:4">
      <c r="B135" s="1132"/>
      <c r="C135" s="1132"/>
      <c r="D135" s="1132"/>
    </row>
    <row r="136" spans="2:4">
      <c r="B136" s="43"/>
      <c r="C136" s="44"/>
      <c r="D136" s="43"/>
    </row>
    <row r="137" spans="2:4">
      <c r="B137" s="43"/>
      <c r="C137" s="44"/>
      <c r="D137" s="43"/>
    </row>
    <row r="138" spans="2:4">
      <c r="B138" s="43"/>
      <c r="C138" s="44"/>
      <c r="D138" s="43"/>
    </row>
    <row r="139" spans="2:4">
      <c r="B139" s="43"/>
      <c r="C139" s="44"/>
      <c r="D139" s="43"/>
    </row>
    <row r="140" spans="2:4" ht="13" thickBot="1">
      <c r="B140" s="45"/>
      <c r="C140" s="46"/>
      <c r="D140" s="45"/>
    </row>
    <row r="141" spans="2:4">
      <c r="B141" s="1132"/>
      <c r="C141" s="1132"/>
      <c r="D141" s="1132"/>
    </row>
    <row r="142" spans="2:4">
      <c r="B142" s="43"/>
      <c r="C142" s="44"/>
      <c r="D142" s="43"/>
    </row>
    <row r="143" spans="2:4">
      <c r="B143" s="43"/>
      <c r="C143" s="44"/>
      <c r="D143" s="43"/>
    </row>
    <row r="144" spans="2:4">
      <c r="B144" s="43"/>
      <c r="C144" s="44"/>
      <c r="D144" s="43"/>
    </row>
    <row r="145" spans="2:4" ht="13" thickBot="1">
      <c r="B145" s="45"/>
      <c r="C145" s="46"/>
      <c r="D145" s="45"/>
    </row>
    <row r="146" spans="2:4">
      <c r="B146" s="1132"/>
      <c r="C146" s="1132"/>
      <c r="D146" s="1132"/>
    </row>
    <row r="147" spans="2:4">
      <c r="B147" s="43"/>
      <c r="C147" s="44"/>
      <c r="D147" s="43"/>
    </row>
    <row r="148" spans="2:4">
      <c r="B148" s="43"/>
      <c r="C148" s="44"/>
      <c r="D148" s="43"/>
    </row>
    <row r="149" spans="2:4">
      <c r="B149" s="43"/>
      <c r="C149" s="44"/>
      <c r="D149" s="43"/>
    </row>
    <row r="150" spans="2:4" ht="13" thickBot="1">
      <c r="B150" s="45"/>
      <c r="C150" s="46"/>
      <c r="D150" s="45"/>
    </row>
  </sheetData>
  <mergeCells count="20">
    <mergeCell ref="B88:D88"/>
    <mergeCell ref="B93:D93"/>
    <mergeCell ref="B141:D141"/>
    <mergeCell ref="B146:D146"/>
    <mergeCell ref="B99:D99"/>
    <mergeCell ref="B104:D104"/>
    <mergeCell ref="B118:D118"/>
    <mergeCell ref="B123:D123"/>
    <mergeCell ref="B128:D128"/>
    <mergeCell ref="B135:D135"/>
    <mergeCell ref="B57:D57"/>
    <mergeCell ref="B62:D62"/>
    <mergeCell ref="B69:D69"/>
    <mergeCell ref="B74:D74"/>
    <mergeCell ref="B79:D79"/>
    <mergeCell ref="B7:D7"/>
    <mergeCell ref="B11:D11"/>
    <mergeCell ref="B21:D21"/>
    <mergeCell ref="B45:D45"/>
    <mergeCell ref="B51:D51"/>
  </mergeCells>
  <pageMargins left="0.25" right="0.25" top="0.75" bottom="0.75" header="0.3" footer="0.3"/>
  <pageSetup paperSize="9" scale="83" fitToHeight="0" orientation="portrait" horizontalDpi="1200" verticalDpi="1200" r:id="rId1"/>
  <headerFooter>
    <oddFooter>&amp;L_x000D_&amp;1#&amp;"Calibri"&amp;10&amp;K000000 Internal</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A7F97-3AF0-489E-AE9A-8CAA02B1A525}">
  <sheetPr>
    <pageSetUpPr fitToPage="1"/>
  </sheetPr>
  <dimension ref="B1:AM147"/>
  <sheetViews>
    <sheetView zoomScale="92" zoomScaleNormal="100" zoomScaleSheetLayoutView="110" workbookViewId="0">
      <selection activeCell="G27" sqref="G27"/>
    </sheetView>
  </sheetViews>
  <sheetFormatPr defaultRowHeight="12.5"/>
  <cols>
    <col min="1" max="1" width="5" customWidth="1"/>
    <col min="2" max="2" width="49.8984375" customWidth="1"/>
    <col min="3" max="3" width="11" customWidth="1"/>
    <col min="4" max="4" width="10.8984375" bestFit="1" customWidth="1"/>
    <col min="5" max="5" width="11.3984375" customWidth="1"/>
    <col min="6" max="6" width="10.59765625" customWidth="1"/>
    <col min="7" max="7" width="11.3984375" customWidth="1"/>
    <col min="8" max="8" width="11.09765625" customWidth="1"/>
    <col min="9" max="9" width="10.59765625" customWidth="1"/>
    <col min="10" max="10" width="10.09765625" customWidth="1"/>
    <col min="11" max="11" width="11.59765625" customWidth="1"/>
    <col min="12" max="12" width="10.8984375" customWidth="1"/>
    <col min="13" max="13" width="5.09765625" customWidth="1"/>
    <col min="14" max="14" width="13.3984375" customWidth="1"/>
    <col min="16" max="16" width="12.09765625" customWidth="1"/>
    <col min="20" max="20" width="6.8984375" customWidth="1"/>
    <col min="21" max="21" width="10.3984375" customWidth="1"/>
  </cols>
  <sheetData>
    <row r="1" spans="2:32" ht="13.4" customHeight="1"/>
    <row r="2" spans="2:32" ht="64.400000000000006" customHeight="1">
      <c r="B2" t="s">
        <v>1372</v>
      </c>
      <c r="I2" s="111" t="s">
        <v>1373</v>
      </c>
    </row>
    <row r="3" spans="2:32">
      <c r="E3" s="128"/>
      <c r="F3" s="128"/>
      <c r="G3" s="128"/>
      <c r="H3" s="128"/>
      <c r="I3" s="128"/>
      <c r="J3" s="128"/>
      <c r="K3" s="129"/>
      <c r="L3" s="129"/>
      <c r="M3" s="129"/>
      <c r="N3" s="129"/>
    </row>
    <row r="4" spans="2:32">
      <c r="E4" s="128"/>
      <c r="F4" s="128"/>
      <c r="G4" s="128"/>
      <c r="H4" s="128"/>
      <c r="I4" s="128"/>
      <c r="J4" s="128"/>
      <c r="K4" s="129"/>
      <c r="L4" s="129"/>
      <c r="M4" s="129"/>
      <c r="N4" s="129"/>
    </row>
    <row r="5" spans="2:32" ht="24.75" customHeight="1" thickBot="1">
      <c r="B5" s="19" t="s">
        <v>1380</v>
      </c>
      <c r="C5" s="20"/>
      <c r="D5" s="20"/>
      <c r="E5" s="130"/>
      <c r="F5" s="130"/>
      <c r="G5" s="130"/>
      <c r="H5" s="130"/>
      <c r="I5" s="130"/>
      <c r="J5" s="130"/>
      <c r="K5" s="130"/>
      <c r="L5" s="130"/>
      <c r="M5" s="130"/>
      <c r="N5" s="130"/>
      <c r="O5" s="20"/>
      <c r="P5" s="20"/>
      <c r="Q5" s="20"/>
      <c r="R5" s="21"/>
      <c r="S5" s="21"/>
      <c r="T5" s="21"/>
      <c r="U5" s="21"/>
      <c r="V5" s="21"/>
      <c r="W5" s="21"/>
    </row>
    <row r="6" spans="2:32">
      <c r="B6" s="38"/>
      <c r="C6" s="38"/>
      <c r="D6" s="38"/>
      <c r="E6" s="38"/>
      <c r="F6" s="38"/>
      <c r="G6" s="38"/>
      <c r="H6" s="38"/>
      <c r="N6" s="137"/>
      <c r="O6" s="138"/>
      <c r="P6" s="138"/>
      <c r="Q6" s="138"/>
      <c r="R6" s="138"/>
      <c r="S6" s="138"/>
      <c r="T6" s="138"/>
      <c r="U6" s="138"/>
      <c r="V6" s="138"/>
      <c r="W6" s="138"/>
      <c r="X6" s="138"/>
      <c r="Y6" s="138"/>
      <c r="Z6" s="138"/>
      <c r="AA6" s="138"/>
      <c r="AB6" s="138"/>
      <c r="AC6" s="138"/>
      <c r="AD6" s="138"/>
      <c r="AE6" s="138"/>
      <c r="AF6" s="139"/>
    </row>
    <row r="7" spans="2:32" ht="18.649999999999999" customHeight="1">
      <c r="D7" s="1139"/>
      <c r="E7" s="1139"/>
      <c r="F7" s="1139"/>
      <c r="G7" s="1139"/>
      <c r="H7" s="1139"/>
      <c r="I7" s="103"/>
      <c r="N7" s="140"/>
      <c r="O7" s="1221" t="s">
        <v>1381</v>
      </c>
      <c r="P7" s="1221"/>
      <c r="Q7" s="1221"/>
      <c r="R7" s="1221"/>
      <c r="S7" s="1221"/>
      <c r="T7" s="1221"/>
      <c r="U7" s="1221"/>
      <c r="V7" s="1221"/>
      <c r="W7" s="1221"/>
      <c r="X7" s="1221"/>
      <c r="Y7" s="1221"/>
      <c r="Z7" s="1221"/>
      <c r="AA7" s="1221"/>
      <c r="AB7" s="1221"/>
      <c r="AC7" s="1221"/>
      <c r="AD7" s="1221"/>
      <c r="AE7" s="1221"/>
      <c r="AF7" s="141"/>
    </row>
    <row r="8" spans="2:32" ht="18.649999999999999" customHeight="1">
      <c r="B8" s="1252" t="s">
        <v>1382</v>
      </c>
      <c r="C8" s="1252"/>
      <c r="D8" s="109"/>
      <c r="E8" s="109"/>
      <c r="F8" s="109"/>
      <c r="G8" s="109"/>
      <c r="H8" s="109"/>
      <c r="I8" s="103"/>
      <c r="N8" s="140"/>
      <c r="O8" s="145"/>
      <c r="P8" s="145"/>
      <c r="Q8" s="145"/>
      <c r="R8" s="145"/>
      <c r="S8" s="145"/>
      <c r="T8" s="145"/>
      <c r="U8" s="145"/>
      <c r="V8" s="145"/>
      <c r="W8" s="145"/>
      <c r="X8" s="145"/>
      <c r="Y8" s="145"/>
      <c r="Z8" s="145"/>
      <c r="AA8" s="145"/>
      <c r="AB8" s="145"/>
      <c r="AC8" s="145"/>
      <c r="AD8" s="145"/>
      <c r="AE8" s="145"/>
      <c r="AF8" s="141"/>
    </row>
    <row r="9" spans="2:32" ht="15.65" customHeight="1">
      <c r="B9" s="112" t="s">
        <v>1383</v>
      </c>
      <c r="D9" s="1257"/>
      <c r="E9" s="1257"/>
      <c r="F9" s="1257"/>
      <c r="G9" s="1257"/>
      <c r="H9" s="1257"/>
      <c r="N9" s="140"/>
      <c r="O9" s="1366" t="s">
        <v>1384</v>
      </c>
      <c r="P9" s="1366"/>
      <c r="Q9" s="1366"/>
      <c r="R9" s="149"/>
      <c r="S9" s="1366" t="s">
        <v>1385</v>
      </c>
      <c r="T9" s="1366"/>
      <c r="U9" s="1366"/>
      <c r="V9" s="149"/>
      <c r="W9" s="149"/>
      <c r="X9" s="1365" t="s">
        <v>1386</v>
      </c>
      <c r="Y9" s="1365"/>
      <c r="Z9" s="1365"/>
      <c r="AA9" s="1365"/>
      <c r="AB9" s="150"/>
      <c r="AC9" s="150"/>
      <c r="AD9" s="150"/>
      <c r="AE9" s="150"/>
      <c r="AF9" s="141"/>
    </row>
    <row r="10" spans="2:32" ht="13">
      <c r="B10" s="113" t="s">
        <v>1387</v>
      </c>
      <c r="D10" s="1257"/>
      <c r="E10" s="1257"/>
      <c r="F10" s="1257"/>
      <c r="G10" s="1257"/>
      <c r="H10" s="1257"/>
      <c r="N10" s="140"/>
      <c r="O10" s="147"/>
      <c r="P10" s="147"/>
      <c r="Q10" s="147"/>
      <c r="R10" s="146"/>
      <c r="S10" s="1367"/>
      <c r="T10" s="1367"/>
      <c r="U10" s="1367"/>
      <c r="V10" s="146"/>
      <c r="W10" s="146"/>
      <c r="X10" s="1207"/>
      <c r="Y10" s="1207"/>
      <c r="Z10" s="1207"/>
      <c r="AA10" s="1207"/>
      <c r="AF10" s="141"/>
    </row>
    <row r="11" spans="2:32">
      <c r="B11" s="115" t="s">
        <v>1388</v>
      </c>
      <c r="D11" s="1257"/>
      <c r="E11" s="1257"/>
      <c r="F11" s="1257"/>
      <c r="G11" s="1257"/>
      <c r="H11" s="1257"/>
      <c r="N11" s="140"/>
      <c r="AF11" s="141"/>
    </row>
    <row r="12" spans="2:32">
      <c r="B12" s="109" t="s">
        <v>1389</v>
      </c>
      <c r="D12" s="1257"/>
      <c r="E12" s="1257"/>
      <c r="F12" s="1257"/>
      <c r="G12" s="1257"/>
      <c r="H12" s="1257"/>
      <c r="N12" s="140"/>
      <c r="AF12" s="141"/>
    </row>
    <row r="13" spans="2:32" ht="63" customHeight="1">
      <c r="B13" s="119" t="s">
        <v>1390</v>
      </c>
      <c r="D13" s="1257"/>
      <c r="E13" s="1257"/>
      <c r="F13" s="1257"/>
      <c r="G13" s="1257"/>
      <c r="H13" s="1257"/>
      <c r="N13" s="140"/>
      <c r="AC13" s="1257"/>
      <c r="AD13" s="1257"/>
      <c r="AE13" s="1257"/>
      <c r="AF13" s="141"/>
    </row>
    <row r="14" spans="2:32" ht="12.65" customHeight="1">
      <c r="B14" s="121" t="s">
        <v>1391</v>
      </c>
      <c r="D14" s="1257"/>
      <c r="E14" s="1257"/>
      <c r="F14" s="1257"/>
      <c r="G14" s="1257"/>
      <c r="H14" s="1257"/>
      <c r="N14" s="140"/>
      <c r="AC14" s="1257"/>
      <c r="AD14" s="1257"/>
      <c r="AE14" s="1257"/>
      <c r="AF14" s="141"/>
    </row>
    <row r="15" spans="2:32" ht="13" thickBot="1">
      <c r="N15" s="140"/>
      <c r="AC15" s="1257"/>
      <c r="AD15" s="1257"/>
      <c r="AE15" s="1257"/>
      <c r="AF15" s="141"/>
    </row>
    <row r="16" spans="2:32" ht="16" thickTop="1">
      <c r="B16" s="39"/>
      <c r="C16" s="1355" t="s">
        <v>1392</v>
      </c>
      <c r="D16" s="1355"/>
      <c r="E16" s="1355">
        <v>2021</v>
      </c>
      <c r="F16" s="1355"/>
      <c r="G16" s="1355">
        <v>2020</v>
      </c>
      <c r="H16" s="1355"/>
      <c r="I16" s="1355">
        <v>2019</v>
      </c>
      <c r="J16" s="1355"/>
      <c r="K16" s="1355">
        <v>2018</v>
      </c>
      <c r="L16" s="1355"/>
      <c r="N16" s="140"/>
      <c r="AC16" s="1257"/>
      <c r="AD16" s="1257"/>
      <c r="AE16" s="1257"/>
      <c r="AF16" s="141"/>
    </row>
    <row r="17" spans="2:39" ht="17.149999999999999" customHeight="1">
      <c r="B17" s="117" t="s">
        <v>1393</v>
      </c>
      <c r="C17" s="91" t="s">
        <v>204</v>
      </c>
      <c r="D17" s="91" t="s">
        <v>206</v>
      </c>
      <c r="E17" s="91" t="s">
        <v>204</v>
      </c>
      <c r="F17" s="91" t="s">
        <v>206</v>
      </c>
      <c r="G17" s="91" t="s">
        <v>204</v>
      </c>
      <c r="H17" s="91" t="s">
        <v>206</v>
      </c>
      <c r="I17" s="91" t="s">
        <v>204</v>
      </c>
      <c r="J17" s="91" t="s">
        <v>206</v>
      </c>
      <c r="K17" s="91" t="s">
        <v>204</v>
      </c>
      <c r="L17" s="91" t="s">
        <v>206</v>
      </c>
      <c r="N17" s="140"/>
      <c r="AC17" s="1257"/>
      <c r="AD17" s="1257"/>
      <c r="AE17" s="1257"/>
      <c r="AF17" s="141"/>
    </row>
    <row r="18" spans="2:39">
      <c r="B18" s="67" t="s">
        <v>1394</v>
      </c>
      <c r="C18" s="57">
        <v>0</v>
      </c>
      <c r="D18" s="93">
        <v>0</v>
      </c>
      <c r="E18" s="95">
        <v>35.28</v>
      </c>
      <c r="F18" s="95">
        <v>35.43</v>
      </c>
      <c r="G18" s="95">
        <v>143.03</v>
      </c>
      <c r="H18" s="95">
        <v>75.39</v>
      </c>
      <c r="I18" s="95">
        <v>0</v>
      </c>
      <c r="J18" s="95">
        <v>0</v>
      </c>
      <c r="K18" s="95">
        <v>0</v>
      </c>
      <c r="L18" s="95">
        <v>0</v>
      </c>
      <c r="N18" s="140"/>
      <c r="AC18" s="1207"/>
      <c r="AD18" s="1207"/>
      <c r="AE18" s="1207"/>
      <c r="AF18" s="141"/>
      <c r="AK18" s="1368"/>
      <c r="AL18" s="1368"/>
      <c r="AM18" s="1368"/>
    </row>
    <row r="19" spans="2:39">
      <c r="B19" s="51" t="s">
        <v>1395</v>
      </c>
      <c r="C19" s="57">
        <v>0</v>
      </c>
      <c r="D19" s="93">
        <v>0</v>
      </c>
      <c r="E19" s="95">
        <v>104.65</v>
      </c>
      <c r="F19" s="95">
        <v>79.22</v>
      </c>
      <c r="G19" s="95">
        <v>43.07</v>
      </c>
      <c r="H19" s="95">
        <v>42.34</v>
      </c>
      <c r="I19" s="95">
        <v>0</v>
      </c>
      <c r="J19" s="95">
        <v>0</v>
      </c>
      <c r="K19" s="95">
        <v>0</v>
      </c>
      <c r="L19" s="95">
        <v>0</v>
      </c>
      <c r="N19" s="140"/>
      <c r="AC19" s="1207"/>
      <c r="AD19" s="1207"/>
      <c r="AE19" s="1207"/>
      <c r="AF19" s="141"/>
    </row>
    <row r="20" spans="2:39">
      <c r="B20" s="51" t="s">
        <v>1395</v>
      </c>
      <c r="C20" s="57">
        <v>0</v>
      </c>
      <c r="D20" s="93">
        <v>0</v>
      </c>
      <c r="E20" s="95">
        <v>105.45</v>
      </c>
      <c r="F20" s="95">
        <v>88.92</v>
      </c>
      <c r="G20" s="95">
        <v>77.83</v>
      </c>
      <c r="H20" s="95">
        <v>62.31</v>
      </c>
      <c r="I20" s="95">
        <v>0</v>
      </c>
      <c r="J20" s="95">
        <v>0</v>
      </c>
      <c r="K20" s="95">
        <v>0</v>
      </c>
      <c r="L20" s="95">
        <v>0</v>
      </c>
      <c r="N20" s="140"/>
      <c r="AC20" s="1207"/>
      <c r="AD20" s="1207"/>
      <c r="AE20" s="1207"/>
      <c r="AF20" s="141"/>
    </row>
    <row r="21" spans="2:39" ht="13" thickBot="1">
      <c r="B21" s="122" t="s">
        <v>1396</v>
      </c>
      <c r="C21" s="126" t="s">
        <v>1397</v>
      </c>
      <c r="D21" s="94">
        <v>0</v>
      </c>
      <c r="E21" s="127" t="s">
        <v>1398</v>
      </c>
      <c r="F21" s="92">
        <v>70.94</v>
      </c>
      <c r="G21" s="92">
        <v>115.65</v>
      </c>
      <c r="H21" s="92">
        <v>103.28</v>
      </c>
      <c r="I21" s="92">
        <v>0</v>
      </c>
      <c r="J21" s="92">
        <v>0</v>
      </c>
      <c r="K21" s="92">
        <v>0</v>
      </c>
      <c r="L21" s="92">
        <v>0</v>
      </c>
      <c r="N21" s="140"/>
      <c r="AF21" s="141"/>
    </row>
    <row r="22" spans="2:39" ht="13" thickTop="1">
      <c r="C22" s="124" t="s">
        <v>1399</v>
      </c>
      <c r="D22" s="125" t="s">
        <v>1400</v>
      </c>
      <c r="E22" s="124" t="s">
        <v>1401</v>
      </c>
      <c r="F22" s="125" t="s">
        <v>1400</v>
      </c>
      <c r="G22" s="123"/>
      <c r="N22" s="140"/>
      <c r="AF22" s="141"/>
    </row>
    <row r="23" spans="2:39">
      <c r="C23" s="114"/>
      <c r="D23" s="114" t="s">
        <v>1402</v>
      </c>
      <c r="E23" s="114"/>
      <c r="F23" s="114" t="s">
        <v>1403</v>
      </c>
      <c r="N23" s="140"/>
      <c r="AF23" s="141"/>
    </row>
    <row r="24" spans="2:39" ht="13" thickBot="1">
      <c r="N24" s="140"/>
      <c r="AF24" s="141"/>
    </row>
    <row r="25" spans="2:39" ht="13" thickTop="1">
      <c r="B25" s="59"/>
      <c r="C25" s="1215" t="s">
        <v>469</v>
      </c>
      <c r="D25" s="1215"/>
      <c r="E25" s="1215"/>
      <c r="F25" s="1215" t="s">
        <v>390</v>
      </c>
      <c r="G25" s="1215"/>
      <c r="H25" s="1215"/>
      <c r="I25" s="102" t="s">
        <v>391</v>
      </c>
      <c r="N25" s="140"/>
      <c r="AF25" s="141"/>
    </row>
    <row r="26" spans="2:39" ht="25">
      <c r="B26" s="82"/>
      <c r="C26" s="83" t="s">
        <v>392</v>
      </c>
      <c r="D26" s="83" t="s">
        <v>393</v>
      </c>
      <c r="E26" s="83" t="s">
        <v>394</v>
      </c>
      <c r="F26" s="83" t="s">
        <v>392</v>
      </c>
      <c r="G26" s="83" t="s">
        <v>393</v>
      </c>
      <c r="H26" s="83" t="s">
        <v>394</v>
      </c>
      <c r="I26" s="83" t="s">
        <v>392</v>
      </c>
      <c r="N26" s="140"/>
      <c r="AF26" s="141"/>
    </row>
    <row r="27" spans="2:39">
      <c r="B27" s="51" t="s">
        <v>1404</v>
      </c>
      <c r="C27" s="60">
        <v>0</v>
      </c>
      <c r="D27" s="84">
        <v>0</v>
      </c>
      <c r="E27" s="84">
        <v>33</v>
      </c>
      <c r="F27" s="60">
        <v>0</v>
      </c>
      <c r="G27" s="84">
        <v>0</v>
      </c>
      <c r="H27" s="84">
        <v>21</v>
      </c>
      <c r="I27" s="60">
        <v>0</v>
      </c>
      <c r="N27" s="140"/>
      <c r="AF27" s="141"/>
    </row>
    <row r="28" spans="2:39">
      <c r="B28" s="51" t="s">
        <v>1404</v>
      </c>
      <c r="C28" s="60">
        <v>4.0000000000000001E-3</v>
      </c>
      <c r="D28" s="84">
        <v>1</v>
      </c>
      <c r="E28" s="84">
        <v>274</v>
      </c>
      <c r="F28" s="60">
        <v>3.0000000000000001E-3</v>
      </c>
      <c r="G28" s="84">
        <v>1</v>
      </c>
      <c r="H28" s="84">
        <v>310</v>
      </c>
      <c r="I28" s="60">
        <v>0</v>
      </c>
      <c r="N28" s="140"/>
      <c r="AF28" s="141"/>
    </row>
    <row r="29" spans="2:39">
      <c r="B29" s="51" t="s">
        <v>1404</v>
      </c>
      <c r="C29" s="60">
        <v>1.0999999999999999E-2</v>
      </c>
      <c r="D29" s="84">
        <v>19</v>
      </c>
      <c r="E29" s="81" t="s">
        <v>1405</v>
      </c>
      <c r="F29" s="60">
        <v>1.7000000000000001E-2</v>
      </c>
      <c r="G29" s="84">
        <v>31</v>
      </c>
      <c r="H29" s="84" t="s">
        <v>470</v>
      </c>
      <c r="I29" s="60">
        <v>6.0000000000000001E-3</v>
      </c>
      <c r="N29" s="140"/>
      <c r="AF29" s="141"/>
    </row>
    <row r="30" spans="2:39">
      <c r="B30" s="51" t="s">
        <v>1404</v>
      </c>
      <c r="C30" s="60">
        <v>1.2999999999999999E-2</v>
      </c>
      <c r="D30" s="84">
        <v>20</v>
      </c>
      <c r="E30" s="84" t="s">
        <v>1406</v>
      </c>
      <c r="F30" s="60">
        <v>1.4E-2</v>
      </c>
      <c r="G30" s="84">
        <v>23</v>
      </c>
      <c r="H30" s="84" t="s">
        <v>471</v>
      </c>
      <c r="I30" s="60">
        <v>1E-3</v>
      </c>
      <c r="N30" s="140"/>
      <c r="AF30" s="141"/>
    </row>
    <row r="31" spans="2:39">
      <c r="B31" s="51" t="s">
        <v>1404</v>
      </c>
      <c r="C31" s="60">
        <v>1.9E-2</v>
      </c>
      <c r="D31" s="84">
        <v>141</v>
      </c>
      <c r="E31" s="84" t="s">
        <v>1407</v>
      </c>
      <c r="F31" s="60">
        <v>1.2999999999999999E-2</v>
      </c>
      <c r="G31" s="84">
        <v>99</v>
      </c>
      <c r="H31" s="84" t="s">
        <v>472</v>
      </c>
      <c r="I31" s="99" t="s">
        <v>1408</v>
      </c>
      <c r="N31" s="140"/>
      <c r="AF31" s="141"/>
    </row>
    <row r="32" spans="2:39" ht="13" thickBot="1">
      <c r="B32" s="68" t="s">
        <v>1409</v>
      </c>
      <c r="C32" s="96">
        <v>1.9E-2</v>
      </c>
      <c r="D32" s="97">
        <v>181</v>
      </c>
      <c r="E32" s="96">
        <v>4.0000000000000001E-3</v>
      </c>
      <c r="F32" s="96">
        <v>1.4E-2</v>
      </c>
      <c r="G32" s="97">
        <v>154</v>
      </c>
      <c r="H32" s="98" t="s">
        <v>473</v>
      </c>
      <c r="I32" s="96">
        <v>-3.0000000000000001E-3</v>
      </c>
      <c r="N32" s="140"/>
      <c r="AF32" s="141"/>
    </row>
    <row r="33" spans="2:32" ht="13.4" customHeight="1" thickTop="1">
      <c r="N33" s="140"/>
      <c r="O33" s="1363" t="s">
        <v>1410</v>
      </c>
      <c r="P33" s="1363"/>
      <c r="Q33" s="1363"/>
      <c r="R33" s="148"/>
      <c r="S33" s="1363" t="s">
        <v>1411</v>
      </c>
      <c r="T33" s="1363"/>
      <c r="U33" s="1363"/>
      <c r="V33" s="1363"/>
      <c r="W33" s="148"/>
      <c r="X33" s="1366" t="s">
        <v>1412</v>
      </c>
      <c r="Y33" s="1366"/>
      <c r="Z33" s="1366"/>
      <c r="AA33" s="1366"/>
      <c r="AB33" s="1366"/>
      <c r="AC33" s="1363" t="s">
        <v>1413</v>
      </c>
      <c r="AD33" s="1363"/>
      <c r="AE33" s="1363"/>
      <c r="AF33" s="141"/>
    </row>
    <row r="34" spans="2:32" ht="13">
      <c r="N34" s="140"/>
      <c r="O34" s="1364"/>
      <c r="P34" s="1364"/>
      <c r="Q34" s="1364"/>
      <c r="R34" s="147"/>
      <c r="S34" s="1364"/>
      <c r="T34" s="1364"/>
      <c r="U34" s="1364"/>
      <c r="V34" s="1364"/>
      <c r="W34" s="147"/>
      <c r="X34" s="1367"/>
      <c r="Y34" s="1367"/>
      <c r="Z34" s="1367"/>
      <c r="AA34" s="1367"/>
      <c r="AB34" s="1367"/>
      <c r="AC34" s="1364"/>
      <c r="AD34" s="1364"/>
      <c r="AE34" s="1364"/>
      <c r="AF34" s="141"/>
    </row>
    <row r="35" spans="2:32" ht="25">
      <c r="B35" s="118" t="s">
        <v>1393</v>
      </c>
      <c r="C35" s="1357" t="s">
        <v>1393</v>
      </c>
      <c r="D35" s="1357"/>
      <c r="E35" s="1357"/>
      <c r="F35" s="1357"/>
      <c r="G35" s="1357"/>
      <c r="H35" s="118" t="s">
        <v>1393</v>
      </c>
      <c r="N35" s="140"/>
      <c r="O35" s="1369" t="s">
        <v>1414</v>
      </c>
      <c r="P35" s="1369"/>
      <c r="Q35" s="1369"/>
      <c r="R35" s="147"/>
      <c r="S35" s="1364"/>
      <c r="T35" s="1364"/>
      <c r="U35" s="1364"/>
      <c r="V35" s="1364"/>
      <c r="W35" s="147"/>
      <c r="X35" s="1367"/>
      <c r="Y35" s="1367"/>
      <c r="Z35" s="1367"/>
      <c r="AA35" s="1367"/>
      <c r="AB35" s="1367"/>
      <c r="AC35" s="1364"/>
      <c r="AD35" s="1364"/>
      <c r="AE35" s="1364"/>
      <c r="AF35" s="141"/>
    </row>
    <row r="36" spans="2:32" ht="13">
      <c r="B36" s="1276" t="s">
        <v>1415</v>
      </c>
      <c r="C36" s="1276"/>
      <c r="D36" s="1276"/>
      <c r="E36" s="1276"/>
      <c r="F36" s="1276"/>
      <c r="G36" s="1276"/>
      <c r="H36" s="1276"/>
      <c r="N36" s="140"/>
      <c r="O36" s="147"/>
      <c r="P36" s="147"/>
      <c r="Q36" s="147"/>
      <c r="R36" s="147"/>
      <c r="S36" s="147"/>
      <c r="T36" s="147"/>
      <c r="U36" s="147"/>
      <c r="V36" s="147"/>
      <c r="W36" s="147"/>
      <c r="X36" s="147"/>
      <c r="Y36" s="147"/>
      <c r="Z36" s="147"/>
      <c r="AA36" s="147"/>
      <c r="AB36" s="147"/>
      <c r="AC36" s="147"/>
      <c r="AD36" s="147"/>
      <c r="AE36" s="147"/>
      <c r="AF36" s="141"/>
    </row>
    <row r="37" spans="2:32" ht="13">
      <c r="B37" s="1358" t="s">
        <v>1416</v>
      </c>
      <c r="C37" s="1358"/>
      <c r="D37" s="1358"/>
      <c r="E37" s="1358"/>
      <c r="F37" s="1358"/>
      <c r="G37" s="1358"/>
      <c r="H37" s="1358"/>
      <c r="N37" s="140"/>
      <c r="O37" s="147"/>
      <c r="P37" s="147"/>
      <c r="Q37" s="147"/>
      <c r="R37" s="147"/>
      <c r="S37" s="147"/>
      <c r="T37" s="147"/>
      <c r="U37" s="147"/>
      <c r="V37" s="147"/>
      <c r="W37" s="147"/>
      <c r="X37" s="147"/>
      <c r="Y37" s="147"/>
      <c r="Z37" s="147"/>
      <c r="AA37" s="147"/>
      <c r="AB37" s="147"/>
      <c r="AC37" s="147"/>
      <c r="AD37" s="147"/>
      <c r="AE37" s="147"/>
      <c r="AF37" s="141"/>
    </row>
    <row r="38" spans="2:32" ht="25">
      <c r="B38" s="51" t="s">
        <v>1417</v>
      </c>
      <c r="C38" s="1361" t="s">
        <v>1418</v>
      </c>
      <c r="D38" s="1361"/>
      <c r="E38" s="1361"/>
      <c r="F38" s="1361"/>
      <c r="G38" s="1361"/>
      <c r="H38" s="51" t="s">
        <v>1417</v>
      </c>
      <c r="N38" s="140"/>
      <c r="O38" s="1363" t="s">
        <v>1419</v>
      </c>
      <c r="P38" s="1363"/>
      <c r="Q38" s="1363"/>
      <c r="R38" s="148"/>
      <c r="S38" s="1363" t="s">
        <v>1420</v>
      </c>
      <c r="T38" s="1363"/>
      <c r="U38" s="1363"/>
      <c r="V38" s="148"/>
      <c r="W38" s="148"/>
      <c r="X38" s="1363" t="s">
        <v>1421</v>
      </c>
      <c r="Y38" s="1363"/>
      <c r="Z38" s="1363"/>
      <c r="AA38" s="1363"/>
      <c r="AB38" s="1363"/>
      <c r="AC38" s="148"/>
      <c r="AD38" s="148"/>
      <c r="AE38" s="148"/>
      <c r="AF38" s="141"/>
    </row>
    <row r="39" spans="2:32" ht="25.5" thickBot="1">
      <c r="B39" s="120" t="s">
        <v>1422</v>
      </c>
      <c r="C39" s="1359" t="s">
        <v>1423</v>
      </c>
      <c r="D39" s="1359"/>
      <c r="E39" s="1359"/>
      <c r="F39" s="1359"/>
      <c r="G39" s="1359"/>
      <c r="H39" s="120" t="s">
        <v>1422</v>
      </c>
      <c r="N39" s="140"/>
      <c r="X39" s="1364"/>
      <c r="Y39" s="1364"/>
      <c r="Z39" s="1364"/>
      <c r="AA39" s="1364"/>
      <c r="AB39" s="1364"/>
      <c r="AF39" s="141"/>
    </row>
    <row r="40" spans="2:32" ht="13" thickTop="1">
      <c r="B40" s="1360" t="s">
        <v>1424</v>
      </c>
      <c r="C40" s="1360"/>
      <c r="D40" s="1360"/>
      <c r="E40" s="1360"/>
      <c r="F40" s="1360"/>
      <c r="G40" s="1360"/>
      <c r="H40" s="1360"/>
      <c r="N40" s="140"/>
      <c r="AF40" s="141"/>
    </row>
    <row r="41" spans="2:32" ht="80.150000000000006" customHeight="1" thickBot="1">
      <c r="B41" s="120" t="s">
        <v>1425</v>
      </c>
      <c r="C41" s="1359" t="s">
        <v>1426</v>
      </c>
      <c r="D41" s="1359"/>
      <c r="E41" s="1359"/>
      <c r="F41" s="1359"/>
      <c r="G41" s="1359"/>
      <c r="H41" s="120"/>
      <c r="N41" s="142"/>
      <c r="O41" s="143"/>
      <c r="P41" s="143"/>
      <c r="Q41" s="143"/>
      <c r="R41" s="143"/>
      <c r="S41" s="143"/>
      <c r="T41" s="143"/>
      <c r="U41" s="143"/>
      <c r="V41" s="143"/>
      <c r="W41" s="143"/>
      <c r="X41" s="143"/>
      <c r="Y41" s="143"/>
      <c r="Z41" s="143"/>
      <c r="AA41" s="143"/>
      <c r="AB41" s="143"/>
      <c r="AC41" s="143"/>
      <c r="AD41" s="143"/>
      <c r="AE41" s="143"/>
      <c r="AF41" s="144"/>
    </row>
    <row r="42" spans="2:32" ht="13" thickTop="1">
      <c r="O42" s="1257"/>
      <c r="P42" s="1257"/>
      <c r="Q42" s="1257"/>
      <c r="R42" s="1257"/>
      <c r="S42" s="1257"/>
      <c r="T42" s="1257"/>
      <c r="U42" s="1257"/>
      <c r="V42" s="1257"/>
    </row>
    <row r="43" spans="2:32">
      <c r="B43" s="1356" t="s">
        <v>1427</v>
      </c>
      <c r="C43" s="1356"/>
      <c r="D43" s="1356"/>
      <c r="E43" s="1356"/>
      <c r="F43" s="1356"/>
      <c r="G43" s="1356"/>
      <c r="H43" s="1356"/>
      <c r="O43" s="1257"/>
      <c r="P43" s="1257"/>
      <c r="Q43" s="1257"/>
      <c r="R43" s="1257"/>
      <c r="S43" s="1257"/>
      <c r="T43" s="1257"/>
      <c r="U43" s="1257"/>
      <c r="V43" s="1257"/>
    </row>
    <row r="46" spans="2:32">
      <c r="N46" s="1210" t="s">
        <v>1387</v>
      </c>
      <c r="O46" s="1210"/>
      <c r="P46" s="1210"/>
      <c r="Q46" s="1210"/>
      <c r="R46" s="1210"/>
      <c r="S46" s="1210"/>
    </row>
    <row r="47" spans="2:32">
      <c r="N47" s="1257"/>
      <c r="O47" s="1257"/>
      <c r="P47" s="1257"/>
      <c r="Q47" s="1257"/>
      <c r="R47" s="1257"/>
      <c r="S47" s="1257"/>
    </row>
    <row r="48" spans="2:32">
      <c r="N48" s="1257"/>
      <c r="O48" s="1257"/>
      <c r="P48" s="1257"/>
      <c r="Q48" s="1257"/>
      <c r="R48" s="1257"/>
      <c r="S48" s="1257"/>
    </row>
    <row r="49" spans="2:19">
      <c r="B49" s="1362" t="s">
        <v>1428</v>
      </c>
      <c r="C49" s="1362"/>
      <c r="F49" s="1210" t="s">
        <v>1382</v>
      </c>
      <c r="G49" s="1210"/>
      <c r="H49" s="1210"/>
      <c r="I49" s="1210"/>
      <c r="J49" s="1210"/>
      <c r="K49" s="1210"/>
      <c r="N49" s="1257"/>
      <c r="O49" s="1257"/>
      <c r="P49" s="1257"/>
      <c r="Q49" s="1257"/>
      <c r="R49" s="1257"/>
      <c r="S49" s="1257"/>
    </row>
    <row r="50" spans="2:19">
      <c r="N50" s="1257"/>
      <c r="O50" s="1257"/>
      <c r="P50" s="1257"/>
      <c r="Q50" s="1257"/>
      <c r="R50" s="1257"/>
      <c r="S50" s="1257"/>
    </row>
    <row r="51" spans="2:19">
      <c r="N51" s="1257"/>
      <c r="O51" s="1257"/>
      <c r="P51" s="1257"/>
      <c r="Q51" s="1257"/>
      <c r="R51" s="1257"/>
      <c r="S51" s="1257"/>
    </row>
    <row r="52" spans="2:19">
      <c r="N52" s="1257"/>
      <c r="O52" s="1257"/>
      <c r="P52" s="1257"/>
      <c r="Q52" s="1257"/>
      <c r="R52" s="1257"/>
      <c r="S52" s="1257"/>
    </row>
    <row r="53" spans="2:19">
      <c r="N53" s="1257"/>
      <c r="O53" s="1257"/>
      <c r="P53" s="1257"/>
      <c r="Q53" s="1257"/>
      <c r="R53" s="1257"/>
      <c r="S53" s="1257"/>
    </row>
    <row r="54" spans="2:19">
      <c r="N54" s="1257"/>
      <c r="O54" s="1257"/>
      <c r="P54" s="1257"/>
      <c r="Q54" s="1257"/>
      <c r="R54" s="1257"/>
      <c r="S54" s="1257"/>
    </row>
    <row r="55" spans="2:19">
      <c r="N55" s="1257"/>
      <c r="O55" s="1257"/>
      <c r="P55" s="1257"/>
      <c r="Q55" s="1257"/>
      <c r="R55" s="1257"/>
      <c r="S55" s="1257"/>
    </row>
    <row r="56" spans="2:19">
      <c r="N56" s="1257"/>
      <c r="O56" s="1257"/>
      <c r="P56" s="1257"/>
      <c r="Q56" s="1257"/>
      <c r="R56" s="1257"/>
      <c r="S56" s="1257"/>
    </row>
    <row r="57" spans="2:19">
      <c r="N57" s="1257"/>
      <c r="O57" s="1257"/>
      <c r="P57" s="1257"/>
      <c r="Q57" s="1257"/>
      <c r="R57" s="1257"/>
      <c r="S57" s="1257"/>
    </row>
    <row r="58" spans="2:19">
      <c r="N58" s="1257"/>
      <c r="O58" s="1257"/>
      <c r="P58" s="1257"/>
      <c r="Q58" s="1257"/>
      <c r="R58" s="1257"/>
      <c r="S58" s="1257"/>
    </row>
    <row r="59" spans="2:19">
      <c r="N59" s="1257"/>
      <c r="O59" s="1257"/>
      <c r="P59" s="1257"/>
      <c r="Q59" s="1257"/>
      <c r="R59" s="1257"/>
      <c r="S59" s="1257"/>
    </row>
    <row r="60" spans="2:19">
      <c r="N60" s="1257"/>
      <c r="O60" s="1257"/>
      <c r="P60" s="1257"/>
      <c r="Q60" s="1257"/>
      <c r="R60" s="1257"/>
      <c r="S60" s="1257"/>
    </row>
    <row r="61" spans="2:19">
      <c r="N61" s="1257"/>
      <c r="O61" s="1257"/>
      <c r="P61" s="1257"/>
      <c r="Q61" s="1257"/>
      <c r="R61" s="1257"/>
      <c r="S61" s="1257"/>
    </row>
    <row r="62" spans="2:19">
      <c r="N62" s="1257"/>
      <c r="O62" s="1257"/>
      <c r="P62" s="1257"/>
      <c r="Q62" s="1257"/>
      <c r="R62" s="1257"/>
      <c r="S62" s="1257"/>
    </row>
    <row r="63" spans="2:19">
      <c r="N63" s="1257"/>
      <c r="O63" s="1257"/>
      <c r="P63" s="1257"/>
      <c r="Q63" s="1257"/>
      <c r="R63" s="1257"/>
      <c r="S63" s="1257"/>
    </row>
    <row r="64" spans="2:19">
      <c r="N64" s="1257"/>
      <c r="O64" s="1257"/>
      <c r="P64" s="1257"/>
      <c r="Q64" s="1257"/>
      <c r="R64" s="1257"/>
      <c r="S64" s="1257"/>
    </row>
    <row r="65" spans="2:19">
      <c r="N65" s="1257"/>
      <c r="O65" s="1257"/>
      <c r="P65" s="1257"/>
      <c r="Q65" s="1257"/>
      <c r="R65" s="1257"/>
      <c r="S65" s="1257"/>
    </row>
    <row r="66" spans="2:19">
      <c r="N66" s="1257"/>
      <c r="O66" s="1257"/>
      <c r="P66" s="1257"/>
      <c r="Q66" s="1257"/>
      <c r="R66" s="1257"/>
      <c r="S66" s="1257"/>
    </row>
    <row r="67" spans="2:19">
      <c r="B67" s="1210" t="s">
        <v>1429</v>
      </c>
      <c r="C67" s="1210"/>
      <c r="N67" s="1257"/>
      <c r="O67" s="1257"/>
      <c r="P67" s="1257"/>
      <c r="Q67" s="1257"/>
      <c r="R67" s="1257"/>
      <c r="S67" s="1257"/>
    </row>
    <row r="68" spans="2:19">
      <c r="N68" s="1257"/>
      <c r="O68" s="1257"/>
      <c r="P68" s="1257"/>
      <c r="Q68" s="1257"/>
      <c r="R68" s="1257"/>
      <c r="S68" s="1257"/>
    </row>
    <row r="69" spans="2:19">
      <c r="N69" s="1257"/>
      <c r="O69" s="1257"/>
      <c r="P69" s="1257"/>
      <c r="Q69" s="1257"/>
      <c r="R69" s="1257"/>
      <c r="S69" s="1257"/>
    </row>
    <row r="70" spans="2:19">
      <c r="N70" s="1257"/>
      <c r="O70" s="1257"/>
      <c r="P70" s="1257"/>
      <c r="Q70" s="1257"/>
      <c r="R70" s="1257"/>
      <c r="S70" s="1257"/>
    </row>
    <row r="71" spans="2:19">
      <c r="N71" s="1257"/>
      <c r="O71" s="1257"/>
      <c r="P71" s="1257"/>
      <c r="Q71" s="1257"/>
      <c r="R71" s="1257"/>
      <c r="S71" s="1257"/>
    </row>
    <row r="72" spans="2:19">
      <c r="N72" s="1257"/>
      <c r="O72" s="1257"/>
      <c r="P72" s="1257"/>
      <c r="Q72" s="1257"/>
      <c r="R72" s="1257"/>
      <c r="S72" s="1257"/>
    </row>
    <row r="73" spans="2:19">
      <c r="N73" s="1210" t="s">
        <v>1388</v>
      </c>
      <c r="O73" s="1210"/>
      <c r="P73" s="1210"/>
      <c r="Q73" s="1210"/>
      <c r="R73" s="1210"/>
      <c r="S73" s="1210"/>
    </row>
    <row r="74" spans="2:19">
      <c r="N74" s="1257"/>
      <c r="O74" s="1257"/>
      <c r="P74" s="1257"/>
      <c r="Q74" s="1257"/>
      <c r="R74" s="1257"/>
      <c r="S74" s="1257"/>
    </row>
    <row r="75" spans="2:19">
      <c r="F75" s="1257"/>
      <c r="G75" s="1257"/>
      <c r="H75" s="1257"/>
      <c r="I75" s="1257"/>
      <c r="J75" s="1257"/>
      <c r="K75" s="1257"/>
      <c r="N75" s="1257"/>
      <c r="O75" s="1257"/>
      <c r="P75" s="1257"/>
      <c r="Q75" s="1257"/>
      <c r="R75" s="1257"/>
      <c r="S75" s="1257"/>
    </row>
    <row r="76" spans="2:19">
      <c r="F76" s="1210" t="s">
        <v>1383</v>
      </c>
      <c r="G76" s="1210"/>
      <c r="H76" s="1210"/>
      <c r="I76" s="1210"/>
      <c r="J76" s="1210"/>
      <c r="K76" s="1210"/>
      <c r="N76" s="1257"/>
      <c r="O76" s="1257"/>
      <c r="P76" s="1257"/>
      <c r="Q76" s="1257"/>
      <c r="R76" s="1257"/>
      <c r="S76" s="1257"/>
    </row>
    <row r="77" spans="2:19">
      <c r="F77" s="1257"/>
      <c r="G77" s="1257"/>
      <c r="H77" s="1257"/>
      <c r="I77" s="1257"/>
      <c r="J77" s="1257"/>
      <c r="K77" s="1257"/>
      <c r="N77" s="1257"/>
      <c r="O77" s="1257"/>
      <c r="P77" s="1257"/>
      <c r="Q77" s="1257"/>
      <c r="R77" s="1257"/>
      <c r="S77" s="1257"/>
    </row>
    <row r="78" spans="2:19">
      <c r="F78" s="1257"/>
      <c r="G78" s="1257"/>
      <c r="H78" s="1257"/>
      <c r="I78" s="1257"/>
      <c r="J78" s="1257"/>
      <c r="K78" s="1257"/>
      <c r="N78" s="1257"/>
      <c r="O78" s="1257"/>
      <c r="P78" s="1257"/>
      <c r="Q78" s="1257"/>
      <c r="R78" s="1257"/>
      <c r="S78" s="1257"/>
    </row>
    <row r="79" spans="2:19">
      <c r="F79" s="1257"/>
      <c r="G79" s="1257"/>
      <c r="H79" s="1257"/>
      <c r="I79" s="1257"/>
      <c r="J79" s="1257"/>
      <c r="K79" s="1257"/>
      <c r="N79" s="1257"/>
      <c r="O79" s="1257"/>
      <c r="P79" s="1257"/>
      <c r="Q79" s="1257"/>
      <c r="R79" s="1257"/>
      <c r="S79" s="1257"/>
    </row>
    <row r="80" spans="2:19">
      <c r="F80" s="1257"/>
      <c r="G80" s="1257"/>
      <c r="H80" s="1257"/>
      <c r="I80" s="1257"/>
      <c r="J80" s="1257"/>
      <c r="K80" s="1257"/>
      <c r="N80" s="1257"/>
      <c r="O80" s="1257"/>
      <c r="P80" s="1257"/>
      <c r="Q80" s="1257"/>
      <c r="R80" s="1257"/>
      <c r="S80" s="1257"/>
    </row>
    <row r="81" spans="2:19">
      <c r="F81" s="1257"/>
      <c r="G81" s="1257"/>
      <c r="H81" s="1257"/>
      <c r="I81" s="1257"/>
      <c r="J81" s="1257"/>
      <c r="K81" s="1257"/>
      <c r="N81" s="1257"/>
      <c r="O81" s="1257"/>
      <c r="P81" s="1257"/>
      <c r="Q81" s="1257"/>
      <c r="R81" s="1257"/>
      <c r="S81" s="1257"/>
    </row>
    <row r="82" spans="2:19">
      <c r="F82" s="1257"/>
      <c r="G82" s="1257"/>
      <c r="H82" s="1257"/>
      <c r="I82" s="1257"/>
      <c r="J82" s="1257"/>
      <c r="K82" s="1257"/>
      <c r="N82" s="1257"/>
      <c r="O82" s="1257"/>
      <c r="P82" s="1257"/>
      <c r="Q82" s="1257"/>
      <c r="R82" s="1257"/>
      <c r="S82" s="1257"/>
    </row>
    <row r="83" spans="2:19">
      <c r="F83" s="1257"/>
      <c r="G83" s="1257"/>
      <c r="H83" s="1257"/>
      <c r="I83" s="1257"/>
      <c r="J83" s="1257"/>
      <c r="K83" s="1257"/>
      <c r="N83" s="1257"/>
      <c r="O83" s="1257"/>
      <c r="P83" s="1257"/>
      <c r="Q83" s="1257"/>
      <c r="R83" s="1257"/>
      <c r="S83" s="1257"/>
    </row>
    <row r="84" spans="2:19">
      <c r="F84" s="1257"/>
      <c r="G84" s="1257"/>
      <c r="H84" s="1257"/>
      <c r="I84" s="1257"/>
      <c r="J84" s="1257"/>
      <c r="K84" s="1257"/>
      <c r="N84" s="1257"/>
      <c r="O84" s="1257"/>
      <c r="P84" s="1257"/>
      <c r="Q84" s="1257"/>
      <c r="R84" s="1257"/>
      <c r="S84" s="1257"/>
    </row>
    <row r="85" spans="2:19">
      <c r="F85" s="1257"/>
      <c r="G85" s="1257"/>
      <c r="H85" s="1257"/>
      <c r="I85" s="1257"/>
      <c r="J85" s="1257"/>
      <c r="K85" s="1257"/>
      <c r="N85" s="1257"/>
      <c r="O85" s="1257"/>
      <c r="P85" s="1257"/>
      <c r="Q85" s="1257"/>
      <c r="R85" s="1257"/>
      <c r="S85" s="1257"/>
    </row>
    <row r="86" spans="2:19">
      <c r="F86" s="1257"/>
      <c r="G86" s="1257"/>
      <c r="H86" s="1257"/>
      <c r="I86" s="1257"/>
      <c r="J86" s="1257"/>
      <c r="K86" s="1257"/>
      <c r="N86" s="1257"/>
      <c r="O86" s="1257"/>
      <c r="P86" s="1257"/>
      <c r="Q86" s="1257"/>
      <c r="R86" s="1257"/>
      <c r="S86" s="1257"/>
    </row>
    <row r="87" spans="2:19">
      <c r="F87" s="1257"/>
      <c r="G87" s="1257"/>
      <c r="H87" s="1257"/>
      <c r="I87" s="1257"/>
      <c r="J87" s="1257"/>
      <c r="K87" s="1257"/>
      <c r="N87" s="1257"/>
      <c r="O87" s="1257"/>
      <c r="P87" s="1257"/>
      <c r="Q87" s="1257"/>
      <c r="R87" s="1257"/>
      <c r="S87" s="1257"/>
    </row>
    <row r="88" spans="2:19">
      <c r="F88" s="1257"/>
      <c r="G88" s="1257"/>
      <c r="H88" s="1257"/>
      <c r="I88" s="1257"/>
      <c r="J88" s="1257"/>
      <c r="K88" s="1257"/>
      <c r="N88" s="1257"/>
      <c r="O88" s="1257"/>
      <c r="P88" s="1257"/>
      <c r="Q88" s="1257"/>
      <c r="R88" s="1257"/>
      <c r="S88" s="1257"/>
    </row>
    <row r="89" spans="2:19">
      <c r="F89" s="1257"/>
      <c r="G89" s="1257"/>
      <c r="H89" s="1257"/>
      <c r="I89" s="1257"/>
      <c r="J89" s="1257"/>
      <c r="K89" s="1257"/>
      <c r="N89" s="1257"/>
      <c r="O89" s="1257"/>
      <c r="P89" s="1257"/>
      <c r="Q89" s="1257"/>
      <c r="R89" s="1257"/>
      <c r="S89" s="1257"/>
    </row>
    <row r="90" spans="2:19">
      <c r="F90" s="1257"/>
      <c r="G90" s="1257"/>
      <c r="H90" s="1257"/>
      <c r="I90" s="1257"/>
      <c r="J90" s="1257"/>
      <c r="K90" s="1257"/>
      <c r="N90" s="1257"/>
      <c r="O90" s="1257"/>
      <c r="P90" s="1257"/>
      <c r="Q90" s="1257"/>
      <c r="R90" s="1257"/>
      <c r="S90" s="1257"/>
    </row>
    <row r="91" spans="2:19">
      <c r="B91" s="1257"/>
      <c r="C91" s="1257"/>
      <c r="F91" s="1257"/>
      <c r="G91" s="1257"/>
      <c r="H91" s="1257"/>
      <c r="I91" s="1257"/>
      <c r="J91" s="1257"/>
      <c r="K91" s="1257"/>
      <c r="N91" s="1257"/>
      <c r="O91" s="1257"/>
      <c r="P91" s="1257"/>
      <c r="Q91" s="1257"/>
      <c r="R91" s="1257"/>
      <c r="S91" s="1257"/>
    </row>
    <row r="92" spans="2:19">
      <c r="B92" s="1210" t="s">
        <v>1430</v>
      </c>
      <c r="C92" s="1210"/>
      <c r="F92" s="1257"/>
      <c r="G92" s="1257"/>
      <c r="H92" s="1257"/>
      <c r="I92" s="1257"/>
      <c r="J92" s="1257"/>
      <c r="K92" s="1257"/>
      <c r="N92" s="1257"/>
      <c r="O92" s="1257"/>
      <c r="P92" s="1257"/>
      <c r="Q92" s="1257"/>
      <c r="R92" s="1257"/>
      <c r="S92" s="1257"/>
    </row>
    <row r="93" spans="2:19">
      <c r="B93" s="1257"/>
      <c r="C93" s="1257"/>
      <c r="F93" s="1257"/>
      <c r="G93" s="1257"/>
      <c r="H93" s="1257"/>
      <c r="I93" s="1257"/>
      <c r="J93" s="1257"/>
      <c r="K93" s="1257"/>
      <c r="N93" s="1257"/>
      <c r="O93" s="1257"/>
      <c r="P93" s="1257"/>
      <c r="Q93" s="1257"/>
      <c r="R93" s="1257"/>
      <c r="S93" s="1257"/>
    </row>
    <row r="94" spans="2:19">
      <c r="B94" s="1257"/>
      <c r="C94" s="1257"/>
      <c r="F94" s="1257"/>
      <c r="G94" s="1257"/>
      <c r="H94" s="1257"/>
      <c r="I94" s="1257"/>
      <c r="J94" s="1257"/>
      <c r="K94" s="1257"/>
      <c r="N94" s="1257"/>
      <c r="O94" s="1257"/>
      <c r="P94" s="1257"/>
      <c r="Q94" s="1257"/>
      <c r="R94" s="1257"/>
      <c r="S94" s="1257"/>
    </row>
    <row r="95" spans="2:19">
      <c r="B95" s="1257"/>
      <c r="C95" s="1257"/>
      <c r="F95" s="1257"/>
      <c r="G95" s="1257"/>
      <c r="H95" s="1257"/>
      <c r="I95" s="1257"/>
      <c r="J95" s="1257"/>
      <c r="K95" s="1257"/>
      <c r="N95" s="1257"/>
      <c r="O95" s="1257"/>
      <c r="P95" s="1257"/>
      <c r="Q95" s="1257"/>
      <c r="R95" s="1257"/>
      <c r="S95" s="1257"/>
    </row>
    <row r="96" spans="2:19">
      <c r="B96" s="1257"/>
      <c r="C96" s="1257"/>
      <c r="F96" s="1257"/>
      <c r="G96" s="1257"/>
      <c r="H96" s="1257"/>
      <c r="I96" s="1257"/>
      <c r="J96" s="1257"/>
      <c r="K96" s="1257"/>
      <c r="N96" s="1210" t="s">
        <v>1431</v>
      </c>
      <c r="O96" s="1210"/>
      <c r="P96" s="1210"/>
      <c r="Q96" s="1210"/>
      <c r="R96" s="1210"/>
      <c r="S96" s="1210"/>
    </row>
    <row r="97" spans="2:19">
      <c r="B97" s="1257"/>
      <c r="C97" s="1257"/>
      <c r="F97" s="1257"/>
      <c r="G97" s="1257"/>
      <c r="H97" s="1257"/>
      <c r="I97" s="1257"/>
      <c r="J97" s="1257"/>
      <c r="K97" s="1257"/>
      <c r="N97" s="1257"/>
      <c r="O97" s="1257"/>
      <c r="P97" s="1257"/>
      <c r="Q97" s="1257"/>
      <c r="R97" s="1257"/>
      <c r="S97" s="1257"/>
    </row>
    <row r="98" spans="2:19">
      <c r="B98" s="1257"/>
      <c r="C98" s="1257"/>
      <c r="F98" s="1257"/>
      <c r="G98" s="1257"/>
      <c r="H98" s="1257"/>
      <c r="I98" s="1257"/>
      <c r="J98" s="1257"/>
      <c r="K98" s="1257"/>
      <c r="N98" s="1257"/>
      <c r="O98" s="1257"/>
      <c r="P98" s="1257"/>
      <c r="Q98" s="1257"/>
      <c r="R98" s="1257"/>
      <c r="S98" s="1257"/>
    </row>
    <row r="99" spans="2:19">
      <c r="B99" s="1257"/>
      <c r="C99" s="1257"/>
      <c r="F99" s="1257"/>
      <c r="G99" s="1257"/>
      <c r="H99" s="1257"/>
      <c r="I99" s="1257"/>
      <c r="J99" s="1257"/>
      <c r="K99" s="1257"/>
      <c r="N99" s="1257"/>
      <c r="O99" s="1257"/>
      <c r="P99" s="1257"/>
      <c r="Q99" s="1257"/>
      <c r="R99" s="1257"/>
      <c r="S99" s="1257"/>
    </row>
    <row r="100" spans="2:19">
      <c r="B100" s="1257"/>
      <c r="C100" s="1257"/>
      <c r="F100" s="1257"/>
      <c r="G100" s="1257"/>
      <c r="H100" s="1257"/>
      <c r="I100" s="1257"/>
      <c r="J100" s="1257"/>
      <c r="K100" s="1257"/>
      <c r="N100" s="1257"/>
      <c r="O100" s="1257"/>
      <c r="P100" s="1257"/>
      <c r="Q100" s="1257"/>
      <c r="R100" s="1257"/>
      <c r="S100" s="1257"/>
    </row>
    <row r="101" spans="2:19">
      <c r="B101" s="1257"/>
      <c r="C101" s="1257"/>
      <c r="F101" s="1257"/>
      <c r="G101" s="1257"/>
      <c r="H101" s="1257"/>
      <c r="I101" s="1257"/>
      <c r="J101" s="1257"/>
      <c r="K101" s="1257"/>
      <c r="N101" s="1257"/>
      <c r="O101" s="1257"/>
      <c r="P101" s="1257"/>
      <c r="Q101" s="1257"/>
      <c r="R101" s="1257"/>
      <c r="S101" s="1257"/>
    </row>
    <row r="102" spans="2:19">
      <c r="B102" s="1257"/>
      <c r="C102" s="1257"/>
      <c r="F102" s="1210" t="s">
        <v>1389</v>
      </c>
      <c r="G102" s="1210"/>
      <c r="H102" s="1210"/>
      <c r="I102" s="1210"/>
      <c r="J102" s="1210"/>
      <c r="K102" s="1210"/>
      <c r="N102" s="1257"/>
      <c r="O102" s="1257"/>
      <c r="P102" s="1257"/>
      <c r="Q102" s="1257"/>
      <c r="R102" s="1257"/>
      <c r="S102" s="1257"/>
    </row>
    <row r="103" spans="2:19">
      <c r="B103" s="1257"/>
      <c r="C103" s="1257"/>
      <c r="F103" s="1257"/>
      <c r="G103" s="1257"/>
      <c r="H103" s="1257"/>
      <c r="I103" s="1257"/>
      <c r="J103" s="1257"/>
      <c r="K103" s="1257"/>
      <c r="N103" s="1257"/>
      <c r="O103" s="1257"/>
      <c r="P103" s="1257"/>
      <c r="Q103" s="1257"/>
      <c r="R103" s="1257"/>
      <c r="S103" s="1257"/>
    </row>
    <row r="104" spans="2:19">
      <c r="B104" s="1257"/>
      <c r="C104" s="1257"/>
      <c r="F104" s="1257"/>
      <c r="G104" s="1257"/>
      <c r="H104" s="1257"/>
      <c r="I104" s="1257"/>
      <c r="J104" s="1257"/>
      <c r="K104" s="1257"/>
      <c r="N104" s="1257"/>
      <c r="O104" s="1257"/>
      <c r="P104" s="1257"/>
      <c r="Q104" s="1257"/>
      <c r="R104" s="1257"/>
      <c r="S104" s="1257"/>
    </row>
    <row r="105" spans="2:19">
      <c r="B105" s="1257"/>
      <c r="C105" s="1257"/>
      <c r="F105" s="1257"/>
      <c r="G105" s="1257"/>
      <c r="H105" s="1257"/>
      <c r="I105" s="1257"/>
      <c r="J105" s="1257"/>
      <c r="K105" s="1257"/>
      <c r="N105" s="1257"/>
      <c r="O105" s="1257"/>
      <c r="P105" s="1257"/>
      <c r="Q105" s="1257"/>
      <c r="R105" s="1257"/>
      <c r="S105" s="1257"/>
    </row>
    <row r="106" spans="2:19">
      <c r="B106" s="1257"/>
      <c r="C106" s="1257"/>
      <c r="F106" s="1257"/>
      <c r="G106" s="1257"/>
      <c r="H106" s="1257"/>
      <c r="I106" s="1257"/>
      <c r="J106" s="1257"/>
      <c r="K106" s="1257"/>
      <c r="N106" s="1257"/>
      <c r="O106" s="1257"/>
      <c r="P106" s="1257"/>
      <c r="Q106" s="1257"/>
      <c r="R106" s="1257"/>
      <c r="S106" s="1257"/>
    </row>
    <row r="107" spans="2:19">
      <c r="B107" s="1257"/>
      <c r="C107" s="1257"/>
      <c r="F107" s="1257"/>
      <c r="G107" s="1257"/>
      <c r="H107" s="1257"/>
      <c r="I107" s="1257"/>
      <c r="J107" s="1257"/>
      <c r="K107" s="1257"/>
      <c r="N107" s="1257"/>
      <c r="O107" s="1257"/>
      <c r="P107" s="1257"/>
      <c r="Q107" s="1257"/>
      <c r="R107" s="1257"/>
      <c r="S107" s="1257"/>
    </row>
    <row r="108" spans="2:19">
      <c r="B108" s="1257"/>
      <c r="C108" s="1257"/>
      <c r="F108" s="1257"/>
      <c r="G108" s="1257"/>
      <c r="H108" s="1257"/>
      <c r="I108" s="1257"/>
      <c r="J108" s="1257"/>
      <c r="K108" s="1257"/>
      <c r="N108" s="1257"/>
      <c r="O108" s="1257"/>
      <c r="P108" s="1257"/>
      <c r="Q108" s="1257"/>
      <c r="R108" s="1257"/>
      <c r="S108" s="1257"/>
    </row>
    <row r="109" spans="2:19">
      <c r="B109" s="1257"/>
      <c r="C109" s="1257"/>
      <c r="F109" s="1257"/>
      <c r="G109" s="1257"/>
      <c r="H109" s="1257"/>
      <c r="I109" s="1257"/>
      <c r="J109" s="1257"/>
      <c r="K109" s="1257"/>
      <c r="N109" s="1257"/>
      <c r="O109" s="1257"/>
      <c r="P109" s="1257"/>
      <c r="Q109" s="1257"/>
      <c r="R109" s="1257"/>
      <c r="S109" s="1257"/>
    </row>
    <row r="110" spans="2:19">
      <c r="B110" s="1257"/>
      <c r="C110" s="1257"/>
      <c r="F110" s="1257"/>
      <c r="G110" s="1257"/>
      <c r="H110" s="1257"/>
      <c r="I110" s="1257"/>
      <c r="J110" s="1257"/>
      <c r="K110" s="1257"/>
      <c r="N110" s="1257"/>
      <c r="O110" s="1257"/>
      <c r="P110" s="1257"/>
      <c r="Q110" s="1257"/>
      <c r="R110" s="1257"/>
      <c r="S110" s="1257"/>
    </row>
    <row r="111" spans="2:19">
      <c r="B111" s="1257"/>
      <c r="C111" s="1257"/>
      <c r="F111" s="1257"/>
      <c r="G111" s="1257"/>
      <c r="H111" s="1257"/>
      <c r="I111" s="1257"/>
      <c r="J111" s="1257"/>
      <c r="K111" s="1257"/>
      <c r="N111" s="1257"/>
      <c r="O111" s="1257"/>
      <c r="P111" s="1257"/>
      <c r="Q111" s="1257"/>
      <c r="R111" s="1257"/>
      <c r="S111" s="1257"/>
    </row>
    <row r="112" spans="2:19">
      <c r="B112" s="1257"/>
      <c r="C112" s="1257"/>
      <c r="F112" s="1257"/>
      <c r="G112" s="1257"/>
      <c r="H112" s="1257"/>
      <c r="I112" s="1257"/>
      <c r="J112" s="1257"/>
      <c r="K112" s="1257"/>
      <c r="N112" s="1257"/>
      <c r="O112" s="1257"/>
      <c r="P112" s="1257"/>
      <c r="Q112" s="1257"/>
      <c r="R112" s="1257"/>
      <c r="S112" s="1257"/>
    </row>
    <row r="113" spans="2:19">
      <c r="B113" s="1257"/>
      <c r="C113" s="1257"/>
      <c r="F113" s="1257"/>
      <c r="G113" s="1257"/>
      <c r="H113" s="1257"/>
      <c r="I113" s="1257"/>
      <c r="J113" s="1257"/>
      <c r="K113" s="1257"/>
      <c r="N113" s="1257"/>
      <c r="O113" s="1257"/>
      <c r="P113" s="1257"/>
      <c r="Q113" s="1257"/>
      <c r="R113" s="1257"/>
      <c r="S113" s="1257"/>
    </row>
    <row r="114" spans="2:19">
      <c r="B114" s="1257"/>
      <c r="C114" s="1257"/>
      <c r="N114" s="1257"/>
      <c r="O114" s="1257"/>
      <c r="P114" s="1257"/>
      <c r="Q114" s="1257"/>
      <c r="R114" s="1257"/>
      <c r="S114" s="1257"/>
    </row>
    <row r="115" spans="2:19">
      <c r="B115" s="1257"/>
      <c r="C115" s="1257"/>
      <c r="N115" s="1257"/>
      <c r="O115" s="1257"/>
      <c r="P115" s="1257"/>
      <c r="Q115" s="1257"/>
      <c r="R115" s="1257"/>
      <c r="S115" s="1257"/>
    </row>
    <row r="116" spans="2:19">
      <c r="B116" s="1257"/>
      <c r="C116" s="1257"/>
      <c r="N116" s="1257"/>
      <c r="O116" s="1257"/>
      <c r="P116" s="1257"/>
      <c r="Q116" s="1257"/>
      <c r="R116" s="1257"/>
      <c r="S116" s="1257"/>
    </row>
    <row r="117" spans="2:19">
      <c r="B117" s="1257"/>
      <c r="C117" s="1257"/>
      <c r="N117" s="1257"/>
      <c r="O117" s="1257"/>
      <c r="P117" s="1257"/>
      <c r="Q117" s="1257"/>
      <c r="R117" s="1257"/>
      <c r="S117" s="1257"/>
    </row>
    <row r="118" spans="2:19">
      <c r="B118" s="1257"/>
      <c r="C118" s="1257"/>
      <c r="N118" s="1257"/>
      <c r="O118" s="1257"/>
      <c r="P118" s="1257"/>
      <c r="Q118" s="1257"/>
      <c r="R118" s="1257"/>
      <c r="S118" s="1257"/>
    </row>
    <row r="119" spans="2:19">
      <c r="B119" s="1210" t="s">
        <v>1432</v>
      </c>
      <c r="C119" s="1210"/>
      <c r="N119" s="1257"/>
      <c r="O119" s="1257"/>
      <c r="P119" s="1257"/>
      <c r="Q119" s="1257"/>
      <c r="R119" s="1257"/>
      <c r="S119" s="1257"/>
    </row>
    <row r="120" spans="2:19">
      <c r="B120" s="1257"/>
      <c r="C120" s="1257"/>
    </row>
    <row r="121" spans="2:19">
      <c r="B121" s="1257"/>
      <c r="C121" s="1257"/>
      <c r="N121" s="1210" t="s">
        <v>1391</v>
      </c>
      <c r="O121" s="1210"/>
      <c r="P121" s="1210"/>
      <c r="Q121" s="1210"/>
      <c r="R121" s="1210"/>
      <c r="S121" s="1210"/>
    </row>
    <row r="122" spans="2:19">
      <c r="B122" s="1257"/>
      <c r="C122" s="1257"/>
    </row>
    <row r="123" spans="2:19">
      <c r="B123" s="1257"/>
      <c r="C123" s="1257"/>
    </row>
    <row r="124" spans="2:19">
      <c r="B124" s="1257"/>
      <c r="C124" s="1257"/>
    </row>
    <row r="125" spans="2:19">
      <c r="B125" s="1257"/>
      <c r="C125" s="1257"/>
    </row>
    <row r="126" spans="2:19">
      <c r="B126" s="1257"/>
      <c r="C126" s="1257"/>
    </row>
    <row r="127" spans="2:19">
      <c r="B127" s="1257"/>
      <c r="C127" s="1257"/>
    </row>
    <row r="128" spans="2:19">
      <c r="B128" s="1257"/>
      <c r="C128" s="1257"/>
    </row>
    <row r="129" spans="2:11">
      <c r="B129" s="1257"/>
      <c r="C129" s="1257"/>
    </row>
    <row r="130" spans="2:11">
      <c r="B130" s="1257"/>
      <c r="C130" s="1257"/>
    </row>
    <row r="131" spans="2:11">
      <c r="B131" s="1257"/>
      <c r="C131" s="1257"/>
    </row>
    <row r="132" spans="2:11" ht="12.65" customHeight="1">
      <c r="B132" s="1257"/>
      <c r="C132" s="1257"/>
      <c r="F132" s="1210" t="s">
        <v>1433</v>
      </c>
      <c r="G132" s="1210"/>
      <c r="H132" s="131"/>
      <c r="I132" s="1210" t="s">
        <v>1434</v>
      </c>
      <c r="J132" s="1210"/>
      <c r="K132" s="131"/>
    </row>
    <row r="133" spans="2:11">
      <c r="B133" s="1257"/>
      <c r="C133" s="1257"/>
    </row>
    <row r="134" spans="2:11">
      <c r="B134" s="1257"/>
      <c r="C134" s="1257"/>
    </row>
    <row r="135" spans="2:11">
      <c r="B135" s="1257"/>
      <c r="C135" s="1257"/>
    </row>
    <row r="136" spans="2:11">
      <c r="B136" s="1257"/>
      <c r="C136" s="1257"/>
    </row>
    <row r="137" spans="2:11">
      <c r="B137" s="1257"/>
      <c r="C137" s="1257"/>
    </row>
    <row r="138" spans="2:11">
      <c r="B138" s="1257"/>
      <c r="C138" s="1257"/>
    </row>
    <row r="139" spans="2:11">
      <c r="B139" s="1257"/>
      <c r="C139" s="1257"/>
    </row>
    <row r="140" spans="2:11">
      <c r="B140" s="1257"/>
      <c r="C140" s="1257"/>
    </row>
    <row r="141" spans="2:11">
      <c r="B141" s="1257"/>
      <c r="C141" s="1257"/>
    </row>
    <row r="142" spans="2:11">
      <c r="B142" s="1257"/>
      <c r="C142" s="1257"/>
    </row>
    <row r="143" spans="2:11">
      <c r="B143" s="1257"/>
      <c r="C143" s="1257"/>
    </row>
    <row r="147" spans="6:11" ht="28.4" customHeight="1">
      <c r="F147" s="1210" t="s">
        <v>1435</v>
      </c>
      <c r="G147" s="1210"/>
      <c r="H147" s="109"/>
      <c r="I147" s="109"/>
      <c r="J147" s="109"/>
      <c r="K147" s="109"/>
    </row>
  </sheetData>
  <mergeCells count="215">
    <mergeCell ref="AK18:AM18"/>
    <mergeCell ref="X33:AB35"/>
    <mergeCell ref="S33:V35"/>
    <mergeCell ref="O33:Q34"/>
    <mergeCell ref="O35:Q35"/>
    <mergeCell ref="AC13:AE13"/>
    <mergeCell ref="AC14:AE15"/>
    <mergeCell ref="O7:AE7"/>
    <mergeCell ref="O9:Q9"/>
    <mergeCell ref="O38:Q38"/>
    <mergeCell ref="S38:U38"/>
    <mergeCell ref="AC33:AE35"/>
    <mergeCell ref="X9:AA10"/>
    <mergeCell ref="S9:U10"/>
    <mergeCell ref="X38:AB39"/>
    <mergeCell ref="AC16:AE17"/>
    <mergeCell ref="AC18:AE20"/>
    <mergeCell ref="F132:G132"/>
    <mergeCell ref="I132:J132"/>
    <mergeCell ref="N94:S94"/>
    <mergeCell ref="N95:S95"/>
    <mergeCell ref="N96:S96"/>
    <mergeCell ref="N97:S97"/>
    <mergeCell ref="N98:S98"/>
    <mergeCell ref="N99:S99"/>
    <mergeCell ref="N100:S100"/>
    <mergeCell ref="N101:S101"/>
    <mergeCell ref="N102:S102"/>
    <mergeCell ref="N79:S79"/>
    <mergeCell ref="N80:S80"/>
    <mergeCell ref="N81:S81"/>
    <mergeCell ref="N82:S82"/>
    <mergeCell ref="N83:S83"/>
    <mergeCell ref="F147:G147"/>
    <mergeCell ref="N121:S121"/>
    <mergeCell ref="N115:S115"/>
    <mergeCell ref="N116:S116"/>
    <mergeCell ref="N117:S117"/>
    <mergeCell ref="N118:S118"/>
    <mergeCell ref="O42:V42"/>
    <mergeCell ref="O43:V43"/>
    <mergeCell ref="N119:S119"/>
    <mergeCell ref="N103:S103"/>
    <mergeCell ref="N104:S104"/>
    <mergeCell ref="N105:S105"/>
    <mergeCell ref="N106:S106"/>
    <mergeCell ref="N107:S107"/>
    <mergeCell ref="N108:S108"/>
    <mergeCell ref="N109:S109"/>
    <mergeCell ref="N110:S110"/>
    <mergeCell ref="N111:S111"/>
    <mergeCell ref="N112:S112"/>
    <mergeCell ref="N113:S113"/>
    <mergeCell ref="N114:S114"/>
    <mergeCell ref="N91:S91"/>
    <mergeCell ref="N92:S92"/>
    <mergeCell ref="N93:S93"/>
    <mergeCell ref="N55:S55"/>
    <mergeCell ref="N56:S56"/>
    <mergeCell ref="N57:S57"/>
    <mergeCell ref="N58:S58"/>
    <mergeCell ref="N59:S59"/>
    <mergeCell ref="N60:S60"/>
    <mergeCell ref="N90:S90"/>
    <mergeCell ref="N75:S75"/>
    <mergeCell ref="N76:S76"/>
    <mergeCell ref="N77:S77"/>
    <mergeCell ref="N78:S78"/>
    <mergeCell ref="N67:S67"/>
    <mergeCell ref="N68:S68"/>
    <mergeCell ref="N69:S69"/>
    <mergeCell ref="N70:S70"/>
    <mergeCell ref="N71:S71"/>
    <mergeCell ref="N84:S84"/>
    <mergeCell ref="N85:S85"/>
    <mergeCell ref="N86:S86"/>
    <mergeCell ref="N87:S87"/>
    <mergeCell ref="N88:S88"/>
    <mergeCell ref="N89:S89"/>
    <mergeCell ref="N61:S61"/>
    <mergeCell ref="N62:S62"/>
    <mergeCell ref="N63:S63"/>
    <mergeCell ref="N64:S64"/>
    <mergeCell ref="N65:S65"/>
    <mergeCell ref="N66:S66"/>
    <mergeCell ref="N73:S73"/>
    <mergeCell ref="N74:S74"/>
    <mergeCell ref="N72:S72"/>
    <mergeCell ref="B143:C143"/>
    <mergeCell ref="N46:S46"/>
    <mergeCell ref="N47:S47"/>
    <mergeCell ref="N48:S48"/>
    <mergeCell ref="N49:S49"/>
    <mergeCell ref="N50:S50"/>
    <mergeCell ref="N51:S51"/>
    <mergeCell ref="N52:S52"/>
    <mergeCell ref="N53:S53"/>
    <mergeCell ref="N54:S54"/>
    <mergeCell ref="B137:C137"/>
    <mergeCell ref="B138:C138"/>
    <mergeCell ref="B139:C139"/>
    <mergeCell ref="B140:C140"/>
    <mergeCell ref="B141:C141"/>
    <mergeCell ref="B142:C142"/>
    <mergeCell ref="B131:C131"/>
    <mergeCell ref="B132:C132"/>
    <mergeCell ref="B133:C133"/>
    <mergeCell ref="B134:C134"/>
    <mergeCell ref="B135:C135"/>
    <mergeCell ref="B136:C136"/>
    <mergeCell ref="B125:C125"/>
    <mergeCell ref="B126:C126"/>
    <mergeCell ref="B127:C127"/>
    <mergeCell ref="B128:C128"/>
    <mergeCell ref="B129:C129"/>
    <mergeCell ref="B130:C130"/>
    <mergeCell ref="B119:C119"/>
    <mergeCell ref="B120:C120"/>
    <mergeCell ref="B121:C121"/>
    <mergeCell ref="B122:C122"/>
    <mergeCell ref="B123:C123"/>
    <mergeCell ref="B124:C124"/>
    <mergeCell ref="B98:C98"/>
    <mergeCell ref="B99:C99"/>
    <mergeCell ref="B100:C100"/>
    <mergeCell ref="B113:C113"/>
    <mergeCell ref="B114:C114"/>
    <mergeCell ref="B115:C115"/>
    <mergeCell ref="B116:C116"/>
    <mergeCell ref="B117:C117"/>
    <mergeCell ref="B118:C118"/>
    <mergeCell ref="B107:C107"/>
    <mergeCell ref="B108:C108"/>
    <mergeCell ref="B109:C109"/>
    <mergeCell ref="B110:C110"/>
    <mergeCell ref="B111:C111"/>
    <mergeCell ref="B112:C112"/>
    <mergeCell ref="F111:K111"/>
    <mergeCell ref="F112:K112"/>
    <mergeCell ref="F113:K113"/>
    <mergeCell ref="F102:K102"/>
    <mergeCell ref="F103:K103"/>
    <mergeCell ref="F104:K104"/>
    <mergeCell ref="F105:K105"/>
    <mergeCell ref="F106:K106"/>
    <mergeCell ref="F107:K107"/>
    <mergeCell ref="B67:C67"/>
    <mergeCell ref="B49:C49"/>
    <mergeCell ref="B91:C91"/>
    <mergeCell ref="B92:C92"/>
    <mergeCell ref="B93:C93"/>
    <mergeCell ref="B94:C94"/>
    <mergeCell ref="F108:K108"/>
    <mergeCell ref="F109:K109"/>
    <mergeCell ref="F110:K110"/>
    <mergeCell ref="F92:K92"/>
    <mergeCell ref="F93:K93"/>
    <mergeCell ref="B101:C101"/>
    <mergeCell ref="B102:C102"/>
    <mergeCell ref="B103:C103"/>
    <mergeCell ref="B104:C104"/>
    <mergeCell ref="F98:K98"/>
    <mergeCell ref="F99:K99"/>
    <mergeCell ref="F100:K100"/>
    <mergeCell ref="F101:K101"/>
    <mergeCell ref="B105:C105"/>
    <mergeCell ref="B106:C106"/>
    <mergeCell ref="B95:C95"/>
    <mergeCell ref="B96:C96"/>
    <mergeCell ref="B97:C97"/>
    <mergeCell ref="F94:K94"/>
    <mergeCell ref="F95:K95"/>
    <mergeCell ref="F96:K96"/>
    <mergeCell ref="F97:K97"/>
    <mergeCell ref="F86:K86"/>
    <mergeCell ref="F87:K87"/>
    <mergeCell ref="F88:K88"/>
    <mergeCell ref="F89:K89"/>
    <mergeCell ref="F90:K90"/>
    <mergeCell ref="F91:K91"/>
    <mergeCell ref="F80:K80"/>
    <mergeCell ref="F81:K81"/>
    <mergeCell ref="F82:K82"/>
    <mergeCell ref="F83:K83"/>
    <mergeCell ref="F84:K84"/>
    <mergeCell ref="F85:K85"/>
    <mergeCell ref="F49:K49"/>
    <mergeCell ref="F75:K75"/>
    <mergeCell ref="F76:K76"/>
    <mergeCell ref="F77:K77"/>
    <mergeCell ref="F78:K78"/>
    <mergeCell ref="F79:K79"/>
    <mergeCell ref="D7:H7"/>
    <mergeCell ref="D9:H9"/>
    <mergeCell ref="D10:H10"/>
    <mergeCell ref="D11:H11"/>
    <mergeCell ref="D12:H12"/>
    <mergeCell ref="D13:H13"/>
    <mergeCell ref="C39:G39"/>
    <mergeCell ref="B40:H40"/>
    <mergeCell ref="C38:G38"/>
    <mergeCell ref="B8:C8"/>
    <mergeCell ref="C16:D16"/>
    <mergeCell ref="E16:F16"/>
    <mergeCell ref="G16:H16"/>
    <mergeCell ref="I16:J16"/>
    <mergeCell ref="K16:L16"/>
    <mergeCell ref="D14:H14"/>
    <mergeCell ref="C25:E25"/>
    <mergeCell ref="F25:H25"/>
    <mergeCell ref="B43:H43"/>
    <mergeCell ref="C35:G35"/>
    <mergeCell ref="B36:H36"/>
    <mergeCell ref="B37:H37"/>
    <mergeCell ref="C41:G41"/>
  </mergeCells>
  <hyperlinks>
    <hyperlink ref="O35" r:id="rId1" xr:uid="{40999456-C41B-40F6-807B-2F3D5BC030E9}"/>
  </hyperlinks>
  <pageMargins left="0.7" right="0.7" top="0.75" bottom="0.75" header="0.3" footer="0.3"/>
  <pageSetup paperSize="8" scale="32" orientation="landscape" horizontalDpi="1200" verticalDpi="1200" r:id="rId2"/>
  <headerFooter>
    <oddFooter>&amp;L_x000D_&amp;1#&amp;"Calibri"&amp;10&amp;K000000 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96D2-5BC4-480F-9009-49C122ADEF52}">
  <sheetPr>
    <pageSetUpPr fitToPage="1"/>
  </sheetPr>
  <dimension ref="B1:D76"/>
  <sheetViews>
    <sheetView topLeftCell="A15" zoomScaleNormal="100" zoomScaleSheetLayoutView="120" workbookViewId="0">
      <selection activeCell="D37" sqref="D37"/>
    </sheetView>
  </sheetViews>
  <sheetFormatPr defaultRowHeight="12.5"/>
  <cols>
    <col min="1" max="1" width="4.09765625" customWidth="1"/>
    <col min="2" max="2" width="9.09765625" customWidth="1"/>
    <col min="3" max="3" width="33.3984375" customWidth="1"/>
    <col min="4" max="4" width="159.3984375" customWidth="1"/>
    <col min="5" max="5" width="4.09765625" customWidth="1"/>
  </cols>
  <sheetData>
    <row r="1" spans="2:4" ht="13.4" customHeight="1"/>
    <row r="2" spans="2:4" ht="64.400000000000006" customHeight="1">
      <c r="B2" s="26" t="s">
        <v>51</v>
      </c>
      <c r="D2" s="48" t="s">
        <v>42</v>
      </c>
    </row>
    <row r="3" spans="2:4">
      <c r="D3" s="1"/>
    </row>
    <row r="5" spans="2:4" ht="21">
      <c r="B5" s="12" t="s">
        <v>52</v>
      </c>
      <c r="C5" s="38"/>
      <c r="D5" s="38"/>
    </row>
    <row r="6" spans="2:4">
      <c r="B6" s="38"/>
      <c r="C6" s="38"/>
      <c r="D6" s="38"/>
    </row>
    <row r="7" spans="2:4" ht="33" customHeight="1">
      <c r="B7" s="1133" t="s">
        <v>53</v>
      </c>
      <c r="C7" s="1133"/>
      <c r="D7" s="1133"/>
    </row>
    <row r="8" spans="2:4" ht="15.5">
      <c r="B8" s="1135" t="s">
        <v>54</v>
      </c>
      <c r="C8" s="1135"/>
      <c r="D8" s="1135"/>
    </row>
    <row r="9" spans="2:4">
      <c r="B9" s="49" t="s">
        <v>55</v>
      </c>
      <c r="C9" s="50" t="s">
        <v>56</v>
      </c>
      <c r="D9" s="50" t="s">
        <v>48</v>
      </c>
    </row>
    <row r="10" spans="2:4">
      <c r="B10" s="1134" t="s">
        <v>57</v>
      </c>
      <c r="C10" s="1134"/>
      <c r="D10" s="1134"/>
    </row>
    <row r="11" spans="2:4" ht="25">
      <c r="B11" s="51">
        <v>1</v>
      </c>
      <c r="C11" s="52" t="s">
        <v>58</v>
      </c>
      <c r="D11" s="51"/>
    </row>
    <row r="12" spans="2:4" ht="25.5" thickBot="1">
      <c r="B12" s="53">
        <v>2</v>
      </c>
      <c r="C12" s="54" t="s">
        <v>59</v>
      </c>
      <c r="D12" s="53"/>
    </row>
    <row r="13" spans="2:4">
      <c r="B13" s="1134" t="s">
        <v>60</v>
      </c>
      <c r="C13" s="1134"/>
      <c r="D13" s="1134"/>
    </row>
    <row r="14" spans="2:4" ht="37.5">
      <c r="B14" s="51">
        <v>3</v>
      </c>
      <c r="C14" s="52" t="s">
        <v>61</v>
      </c>
      <c r="D14" s="51"/>
    </row>
    <row r="15" spans="2:4" ht="37.5">
      <c r="B15" s="51">
        <v>4</v>
      </c>
      <c r="C15" s="52" t="s">
        <v>62</v>
      </c>
      <c r="D15" s="51"/>
    </row>
    <row r="16" spans="2:4" ht="38" thickBot="1">
      <c r="B16" s="53">
        <v>5</v>
      </c>
      <c r="C16" s="54" t="s">
        <v>63</v>
      </c>
      <c r="D16" s="53"/>
    </row>
    <row r="17" spans="2:4">
      <c r="B17" s="1134" t="s">
        <v>64</v>
      </c>
      <c r="C17" s="1134"/>
      <c r="D17" s="1134"/>
    </row>
    <row r="18" spans="2:4" ht="25">
      <c r="B18" s="51">
        <v>6</v>
      </c>
      <c r="C18" s="52" t="s">
        <v>65</v>
      </c>
      <c r="D18" s="51"/>
    </row>
    <row r="19" spans="2:4" ht="25">
      <c r="B19" s="51">
        <v>7</v>
      </c>
      <c r="C19" s="52" t="s">
        <v>66</v>
      </c>
      <c r="D19" s="51"/>
    </row>
    <row r="20" spans="2:4" ht="40.4" customHeight="1" thickBot="1">
      <c r="B20" s="53">
        <v>8</v>
      </c>
      <c r="C20" s="54" t="s">
        <v>67</v>
      </c>
      <c r="D20" s="53"/>
    </row>
    <row r="21" spans="2:4">
      <c r="B21" s="1134" t="s">
        <v>68</v>
      </c>
      <c r="C21" s="1134"/>
      <c r="D21" s="1134"/>
    </row>
    <row r="22" spans="2:4" ht="37.5">
      <c r="B22" s="51">
        <v>9</v>
      </c>
      <c r="C22" s="52" t="s">
        <v>69</v>
      </c>
      <c r="D22" s="51"/>
    </row>
    <row r="23" spans="2:4" ht="37.5">
      <c r="B23" s="51">
        <v>10</v>
      </c>
      <c r="C23" s="52" t="s">
        <v>70</v>
      </c>
      <c r="D23" s="51"/>
    </row>
    <row r="24" spans="2:4" ht="38" thickBot="1">
      <c r="B24" s="53">
        <v>11</v>
      </c>
      <c r="C24" s="54" t="s">
        <v>71</v>
      </c>
      <c r="D24" s="53"/>
    </row>
    <row r="25" spans="2:4">
      <c r="B25" s="1134" t="s">
        <v>72</v>
      </c>
      <c r="C25" s="1134"/>
      <c r="D25" s="1134"/>
    </row>
    <row r="26" spans="2:4" ht="37.5">
      <c r="B26" s="51">
        <v>12</v>
      </c>
      <c r="C26" s="52" t="s">
        <v>73</v>
      </c>
      <c r="D26" s="51"/>
    </row>
    <row r="27" spans="2:4" ht="37.5">
      <c r="B27" s="51">
        <v>13</v>
      </c>
      <c r="C27" s="52" t="s">
        <v>74</v>
      </c>
      <c r="D27" s="51"/>
    </row>
    <row r="28" spans="2:4" ht="39.65" customHeight="1" thickBot="1">
      <c r="B28" s="53">
        <v>14</v>
      </c>
      <c r="C28" s="54" t="s">
        <v>75</v>
      </c>
      <c r="D28" s="53"/>
    </row>
    <row r="29" spans="2:4">
      <c r="B29" s="1134" t="s">
        <v>76</v>
      </c>
      <c r="C29" s="1134"/>
      <c r="D29" s="1134"/>
    </row>
    <row r="30" spans="2:4" ht="37.5">
      <c r="B30" s="51">
        <v>15</v>
      </c>
      <c r="C30" s="52" t="s">
        <v>77</v>
      </c>
      <c r="D30" s="51"/>
    </row>
    <row r="31" spans="2:4" ht="25">
      <c r="B31" s="51">
        <v>16</v>
      </c>
      <c r="C31" s="52" t="s">
        <v>78</v>
      </c>
      <c r="D31" s="51"/>
    </row>
    <row r="32" spans="2:4" ht="25">
      <c r="B32" s="51">
        <v>17</v>
      </c>
      <c r="C32" s="52" t="s">
        <v>79</v>
      </c>
      <c r="D32" s="51"/>
    </row>
    <row r="33" spans="2:4" ht="25.5" thickBot="1">
      <c r="B33" s="53">
        <v>18</v>
      </c>
      <c r="C33" s="54" t="s">
        <v>80</v>
      </c>
      <c r="D33" s="53"/>
    </row>
    <row r="34" spans="2:4">
      <c r="B34" s="1134" t="s">
        <v>81</v>
      </c>
      <c r="C34" s="1134"/>
      <c r="D34" s="1134"/>
    </row>
    <row r="35" spans="2:4" ht="25">
      <c r="B35" s="51">
        <v>19</v>
      </c>
      <c r="C35" s="52" t="s">
        <v>82</v>
      </c>
      <c r="D35" s="51"/>
    </row>
    <row r="36" spans="2:4" ht="25">
      <c r="B36" s="51">
        <v>20</v>
      </c>
      <c r="C36" s="52" t="s">
        <v>83</v>
      </c>
      <c r="D36" s="51"/>
    </row>
    <row r="37" spans="2:4" ht="25.5" thickBot="1">
      <c r="B37" s="53">
        <v>21</v>
      </c>
      <c r="C37" s="54" t="s">
        <v>84</v>
      </c>
      <c r="D37" s="53"/>
    </row>
    <row r="38" spans="2:4">
      <c r="B38" s="7"/>
      <c r="C38" s="6"/>
      <c r="D38" s="6"/>
    </row>
    <row r="39" spans="2:4">
      <c r="B39" s="11"/>
      <c r="C39" s="6"/>
      <c r="D39" s="6"/>
    </row>
    <row r="40" spans="2:4">
      <c r="B40" s="7"/>
      <c r="C40" s="6"/>
      <c r="D40" s="6"/>
    </row>
    <row r="41" spans="2:4">
      <c r="B41" s="7"/>
      <c r="C41" s="6"/>
      <c r="D41" s="6"/>
    </row>
    <row r="42" spans="2:4">
      <c r="B42" s="7"/>
      <c r="C42" s="7"/>
      <c r="D42" s="7"/>
    </row>
    <row r="43" spans="2:4">
      <c r="B43" s="7"/>
      <c r="C43" s="7"/>
      <c r="D43" s="7"/>
    </row>
    <row r="44" spans="2:4">
      <c r="B44" s="7"/>
      <c r="C44" s="6"/>
      <c r="D44" s="6"/>
    </row>
    <row r="45" spans="2:4">
      <c r="B45" s="7"/>
      <c r="C45" s="6"/>
      <c r="D45" s="6"/>
    </row>
    <row r="46" spans="2:4">
      <c r="B46" s="7"/>
      <c r="C46" s="6"/>
      <c r="D46" s="6"/>
    </row>
    <row r="47" spans="2:4">
      <c r="B47" s="7"/>
      <c r="C47" s="6"/>
      <c r="D47" s="6"/>
    </row>
    <row r="48" spans="2:4">
      <c r="B48" s="7"/>
      <c r="C48" s="6"/>
      <c r="D48" s="6"/>
    </row>
    <row r="49" spans="2:4">
      <c r="B49" s="7"/>
      <c r="C49" s="6"/>
      <c r="D49" s="6"/>
    </row>
    <row r="50" spans="2:4">
      <c r="B50" s="7"/>
      <c r="C50" s="6"/>
      <c r="D50" s="6"/>
    </row>
    <row r="51" spans="2:4">
      <c r="B51" s="7"/>
      <c r="C51" s="6"/>
      <c r="D51" s="6"/>
    </row>
    <row r="52" spans="2:4">
      <c r="B52" s="7"/>
      <c r="C52" s="6"/>
      <c r="D52" s="6"/>
    </row>
    <row r="53" spans="2:4">
      <c r="B53" s="7"/>
      <c r="C53" s="6"/>
      <c r="D53" s="6"/>
    </row>
    <row r="54" spans="2:4">
      <c r="B54" s="7"/>
      <c r="C54" s="6"/>
      <c r="D54" s="6"/>
    </row>
    <row r="55" spans="2:4">
      <c r="B55" s="7"/>
      <c r="C55" s="6"/>
      <c r="D55" s="6"/>
    </row>
    <row r="56" spans="2:4">
      <c r="B56" s="7"/>
      <c r="C56" s="6"/>
      <c r="D56" s="6"/>
    </row>
    <row r="57" spans="2:4">
      <c r="B57" s="7"/>
      <c r="C57" s="6"/>
      <c r="D57" s="6"/>
    </row>
    <row r="58" spans="2:4">
      <c r="B58" s="7"/>
      <c r="C58" s="6"/>
      <c r="D58" s="6"/>
    </row>
    <row r="59" spans="2:4">
      <c r="B59" s="7"/>
      <c r="C59" s="6"/>
      <c r="D59" s="6"/>
    </row>
    <row r="60" spans="2:4">
      <c r="B60" s="9"/>
      <c r="C60" s="6"/>
      <c r="D60" s="6"/>
    </row>
    <row r="61" spans="2:4">
      <c r="B61" s="7"/>
      <c r="C61" s="6"/>
      <c r="D61" s="6"/>
    </row>
    <row r="62" spans="2:4">
      <c r="B62" s="7"/>
      <c r="C62" s="6"/>
      <c r="D62" s="6"/>
    </row>
    <row r="63" spans="2:4">
      <c r="B63" s="9"/>
      <c r="C63" s="10"/>
      <c r="D63" s="10"/>
    </row>
    <row r="64" spans="2:4">
      <c r="B64" s="9"/>
      <c r="C64" s="10"/>
      <c r="D64" s="10"/>
    </row>
    <row r="65" spans="2:4">
      <c r="B65" s="9"/>
      <c r="C65" s="10"/>
      <c r="D65" s="10"/>
    </row>
    <row r="66" spans="2:4">
      <c r="B66" s="9"/>
      <c r="C66" s="10"/>
      <c r="D66" s="10"/>
    </row>
    <row r="67" spans="2:4">
      <c r="B67" s="9"/>
      <c r="C67" s="10"/>
      <c r="D67" s="10"/>
    </row>
    <row r="68" spans="2:4">
      <c r="B68" s="9"/>
      <c r="C68" s="10"/>
      <c r="D68" s="10"/>
    </row>
    <row r="69" spans="2:4">
      <c r="B69" s="9"/>
      <c r="C69" s="10"/>
      <c r="D69" s="10"/>
    </row>
    <row r="70" spans="2:4">
      <c r="B70" s="9"/>
      <c r="C70" s="10"/>
      <c r="D70" s="10"/>
    </row>
    <row r="71" spans="2:4">
      <c r="B71" s="9"/>
      <c r="C71" s="10"/>
      <c r="D71" s="10"/>
    </row>
    <row r="72" spans="2:4">
      <c r="B72" s="9"/>
      <c r="C72" s="10"/>
      <c r="D72" s="10"/>
    </row>
    <row r="73" spans="2:4">
      <c r="B73" s="9"/>
      <c r="C73" s="10"/>
      <c r="D73" s="10"/>
    </row>
    <row r="74" spans="2:4">
      <c r="B74" s="8"/>
      <c r="C74" s="10"/>
      <c r="D74" s="10"/>
    </row>
    <row r="75" spans="2:4">
      <c r="B75" s="9"/>
      <c r="C75" s="10"/>
      <c r="D75" s="10"/>
    </row>
    <row r="76" spans="2:4">
      <c r="B76" s="38"/>
      <c r="C76" s="38"/>
      <c r="D76" s="38"/>
    </row>
  </sheetData>
  <mergeCells count="9">
    <mergeCell ref="B7:D7"/>
    <mergeCell ref="B34:D34"/>
    <mergeCell ref="B8:D8"/>
    <mergeCell ref="B10:D10"/>
    <mergeCell ref="B13:D13"/>
    <mergeCell ref="B17:D17"/>
    <mergeCell ref="B21:D21"/>
    <mergeCell ref="B25:D25"/>
    <mergeCell ref="B29:D29"/>
  </mergeCells>
  <pageMargins left="0.25" right="0.25" top="0.75" bottom="0.75" header="0.3" footer="0.3"/>
  <pageSetup paperSize="9" scale="56" fitToHeight="0" orientation="portrait" horizontalDpi="1200" verticalDpi="1200" r:id="rId1"/>
  <headerFooter>
    <oddFooter>&amp;L_x000D_&amp;1#&amp;"Calibri"&amp;10&amp;K000000 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C3E94-2B25-4B6A-BC13-54E0FD641F2D}">
  <sheetPr>
    <tabColor theme="9" tint="0.59999389629810485"/>
    <pageSetUpPr fitToPage="1"/>
  </sheetPr>
  <dimension ref="B1:L222"/>
  <sheetViews>
    <sheetView zoomScaleNormal="100" zoomScaleSheetLayoutView="100" workbookViewId="0">
      <selection activeCell="B5" sqref="B5:G5"/>
    </sheetView>
  </sheetViews>
  <sheetFormatPr defaultRowHeight="12.5"/>
  <cols>
    <col min="1" max="1" width="5" customWidth="1"/>
    <col min="2" max="2" width="69" customWidth="1"/>
    <col min="3" max="3" width="36.8984375" customWidth="1"/>
    <col min="4" max="4" width="16.69921875" style="176" customWidth="1"/>
    <col min="5" max="5" width="12.69921875" customWidth="1"/>
    <col min="6" max="7" width="12.09765625" customWidth="1"/>
    <col min="8" max="8" width="12.3984375" bestFit="1" customWidth="1"/>
    <col min="9" max="9" width="11.09765625" customWidth="1"/>
    <col min="11" max="12" width="13.09765625" customWidth="1"/>
    <col min="13" max="13" width="16.8984375" bestFit="1" customWidth="1"/>
    <col min="14" max="14" width="11.09765625" customWidth="1"/>
  </cols>
  <sheetData>
    <row r="1" spans="2:12" ht="13.4" customHeight="1">
      <c r="E1" s="176"/>
      <c r="F1" s="151" t="s">
        <v>85</v>
      </c>
    </row>
    <row r="2" spans="2:12" ht="52.5" customHeight="1">
      <c r="E2" s="176"/>
    </row>
    <row r="4" spans="2:12" ht="21">
      <c r="B4" s="272" t="s">
        <v>5</v>
      </c>
      <c r="C4" s="1138"/>
      <c r="D4" s="1138"/>
      <c r="E4" s="1138"/>
      <c r="F4" s="1138"/>
      <c r="G4" s="1138"/>
      <c r="H4" s="1138"/>
      <c r="I4" s="1138"/>
      <c r="J4" s="1138"/>
      <c r="K4" s="1138"/>
      <c r="L4" s="1138"/>
    </row>
    <row r="5" spans="2:12" ht="35.9" customHeight="1">
      <c r="B5" s="1139" t="s">
        <v>86</v>
      </c>
      <c r="C5" s="1139"/>
      <c r="D5" s="1139"/>
      <c r="E5" s="1139"/>
      <c r="F5" s="1139"/>
      <c r="G5" s="1139"/>
      <c r="H5" s="1138"/>
      <c r="I5" s="1138"/>
      <c r="J5" s="1138"/>
      <c r="K5" s="1138"/>
      <c r="L5" s="22"/>
    </row>
    <row r="6" spans="2:12">
      <c r="B6" s="228"/>
      <c r="C6" s="439" t="s">
        <v>87</v>
      </c>
      <c r="D6" s="109"/>
      <c r="E6" s="109"/>
      <c r="F6" s="109"/>
      <c r="G6" s="109"/>
      <c r="H6" s="109"/>
      <c r="I6" s="109"/>
      <c r="J6" s="109"/>
    </row>
    <row r="7" spans="2:12" ht="12.65" customHeight="1">
      <c r="B7" s="1143" t="s">
        <v>88</v>
      </c>
      <c r="C7" s="1143"/>
      <c r="D7" s="109"/>
      <c r="E7" s="109"/>
      <c r="F7" s="109"/>
      <c r="G7" s="109"/>
      <c r="H7" s="109"/>
      <c r="I7" s="109"/>
      <c r="J7" s="109"/>
    </row>
    <row r="8" spans="2:12" ht="12.65" customHeight="1">
      <c r="B8" s="51" t="s">
        <v>89</v>
      </c>
      <c r="C8" s="493" t="s">
        <v>90</v>
      </c>
      <c r="D8" s="481"/>
      <c r="E8" s="109"/>
      <c r="F8" s="109"/>
      <c r="G8" s="109"/>
      <c r="H8" s="109"/>
      <c r="I8" s="109"/>
      <c r="J8" s="109"/>
    </row>
    <row r="9" spans="2:12" ht="12.65" customHeight="1">
      <c r="B9" s="51" t="s">
        <v>91</v>
      </c>
      <c r="C9" s="493" t="s">
        <v>90</v>
      </c>
      <c r="D9" s="109"/>
      <c r="E9" s="109"/>
      <c r="F9" s="109"/>
      <c r="G9" s="109"/>
      <c r="H9" s="109"/>
      <c r="I9" s="109"/>
      <c r="J9" s="109"/>
    </row>
    <row r="10" spans="2:12" ht="12.65" customHeight="1">
      <c r="B10" s="51" t="s">
        <v>92</v>
      </c>
      <c r="C10" s="493" t="s">
        <v>93</v>
      </c>
      <c r="D10" s="109"/>
      <c r="E10" s="109"/>
      <c r="F10" s="109"/>
      <c r="G10" s="109"/>
      <c r="H10" s="109"/>
      <c r="I10" s="109"/>
      <c r="J10" s="109"/>
    </row>
    <row r="11" spans="2:12" ht="12.65" customHeight="1">
      <c r="B11" s="1144" t="s">
        <v>94</v>
      </c>
      <c r="C11" s="1145"/>
      <c r="D11" s="109"/>
      <c r="E11" s="109"/>
      <c r="F11" s="109"/>
      <c r="G11" s="109"/>
      <c r="H11" s="109"/>
      <c r="I11" s="109"/>
      <c r="J11" s="109"/>
    </row>
    <row r="12" spans="2:12" ht="12.65" customHeight="1">
      <c r="B12" s="51" t="s">
        <v>95</v>
      </c>
      <c r="C12" s="493" t="s">
        <v>96</v>
      </c>
      <c r="D12" s="109"/>
      <c r="E12" s="109"/>
      <c r="F12" s="109"/>
      <c r="G12" s="109"/>
      <c r="H12" s="109"/>
      <c r="I12" s="109"/>
      <c r="J12" s="109"/>
    </row>
    <row r="13" spans="2:12" ht="12.65" customHeight="1">
      <c r="B13" s="51" t="s">
        <v>97</v>
      </c>
      <c r="C13" s="493" t="s">
        <v>96</v>
      </c>
      <c r="D13" s="109"/>
      <c r="E13" s="109"/>
      <c r="F13" s="109"/>
      <c r="G13" s="109"/>
      <c r="H13" s="109"/>
      <c r="I13" s="109"/>
      <c r="J13" s="109"/>
    </row>
    <row r="14" spans="2:12" ht="12.65" customHeight="1">
      <c r="B14" s="51" t="s">
        <v>98</v>
      </c>
      <c r="C14" s="493" t="s">
        <v>93</v>
      </c>
      <c r="D14" s="109"/>
      <c r="E14" s="109"/>
      <c r="F14" s="109"/>
      <c r="G14" s="109"/>
      <c r="H14" s="109"/>
      <c r="I14" s="109"/>
      <c r="J14" s="109"/>
    </row>
    <row r="15" spans="2:12" ht="12.65" customHeight="1">
      <c r="B15" s="51" t="s">
        <v>99</v>
      </c>
      <c r="C15" s="493" t="s">
        <v>100</v>
      </c>
      <c r="D15" s="109"/>
      <c r="E15" s="109"/>
      <c r="F15" s="109"/>
      <c r="G15" s="109"/>
      <c r="H15" s="109"/>
      <c r="I15" s="109"/>
      <c r="J15" s="109"/>
    </row>
    <row r="16" spans="2:12" ht="25.5" customHeight="1">
      <c r="B16" s="51" t="s">
        <v>101</v>
      </c>
      <c r="C16" s="493" t="s">
        <v>102</v>
      </c>
      <c r="D16" s="109"/>
      <c r="E16" s="109"/>
      <c r="F16" s="109"/>
      <c r="G16" s="109"/>
      <c r="H16" s="109"/>
      <c r="I16" s="109"/>
      <c r="J16" s="109"/>
    </row>
    <row r="17" spans="2:12" ht="12.65" customHeight="1">
      <c r="B17" s="1144" t="s">
        <v>103</v>
      </c>
      <c r="C17" s="1145"/>
      <c r="D17" s="109"/>
      <c r="E17" s="109"/>
      <c r="F17" s="109"/>
      <c r="G17" s="109"/>
      <c r="H17" s="109"/>
      <c r="I17" s="109"/>
      <c r="J17" s="109"/>
    </row>
    <row r="18" spans="2:12" ht="12.65" customHeight="1">
      <c r="B18" s="51" t="s">
        <v>104</v>
      </c>
      <c r="C18" s="1140" t="s">
        <v>105</v>
      </c>
      <c r="D18" s="109"/>
      <c r="E18" s="109"/>
      <c r="F18" s="109"/>
      <c r="G18" s="109"/>
      <c r="H18" s="109"/>
      <c r="I18" s="109"/>
      <c r="J18" s="109"/>
    </row>
    <row r="19" spans="2:12" ht="12.65" customHeight="1">
      <c r="B19" s="51" t="s">
        <v>106</v>
      </c>
      <c r="C19" s="1141"/>
      <c r="D19" s="109"/>
      <c r="E19" s="109"/>
      <c r="F19" s="109"/>
      <c r="G19" s="109"/>
      <c r="H19" s="109"/>
      <c r="I19" s="109"/>
      <c r="J19" s="109"/>
    </row>
    <row r="20" spans="2:12" ht="25.5" customHeight="1" thickBot="1">
      <c r="B20" s="440" t="s">
        <v>107</v>
      </c>
      <c r="C20" s="1142"/>
      <c r="D20" s="109"/>
      <c r="E20" s="109"/>
      <c r="F20" s="109"/>
      <c r="G20" s="109"/>
      <c r="H20" s="109"/>
      <c r="I20" s="109"/>
      <c r="J20" s="109"/>
    </row>
    <row r="21" spans="2:12">
      <c r="B21" s="109"/>
      <c r="C21" s="109"/>
      <c r="D21" s="242"/>
      <c r="E21" s="109"/>
      <c r="F21" s="109"/>
      <c r="G21" s="109"/>
      <c r="H21" s="109"/>
      <c r="I21" s="109"/>
      <c r="J21" s="109"/>
      <c r="K21" s="109"/>
      <c r="L21" s="109"/>
    </row>
    <row r="22" spans="2:12" ht="25" customHeight="1">
      <c r="B22" s="1136" t="s">
        <v>108</v>
      </c>
      <c r="C22" s="1137"/>
      <c r="D22" s="242"/>
      <c r="E22" s="109"/>
      <c r="F22" s="109"/>
      <c r="G22" s="109"/>
      <c r="H22" s="109"/>
      <c r="I22" s="109"/>
      <c r="J22" s="109"/>
      <c r="K22" s="109"/>
      <c r="L22" s="109"/>
    </row>
    <row r="23" spans="2:12">
      <c r="B23" s="109"/>
      <c r="C23" s="109"/>
      <c r="D23" s="242"/>
      <c r="E23" s="109"/>
      <c r="F23" s="109"/>
      <c r="G23" s="109"/>
      <c r="H23" s="109"/>
      <c r="I23" s="109"/>
      <c r="J23" s="109"/>
      <c r="K23" s="109"/>
      <c r="L23" s="109"/>
    </row>
    <row r="24" spans="2:12">
      <c r="B24" s="109"/>
      <c r="C24" s="109"/>
      <c r="D24" s="242"/>
      <c r="E24" s="109"/>
      <c r="F24" s="109"/>
      <c r="G24" s="109"/>
      <c r="H24" s="109"/>
      <c r="I24" s="109"/>
      <c r="J24" s="109"/>
      <c r="K24" s="109"/>
      <c r="L24" s="109"/>
    </row>
    <row r="25" spans="2:12">
      <c r="B25" s="109"/>
      <c r="C25" s="109"/>
      <c r="D25" s="242"/>
      <c r="E25" s="109"/>
      <c r="F25" s="109"/>
      <c r="G25" s="109"/>
      <c r="H25" s="109"/>
      <c r="I25" s="109"/>
      <c r="J25" s="109"/>
      <c r="K25" s="109"/>
      <c r="L25" s="109"/>
    </row>
    <row r="26" spans="2:12">
      <c r="B26" s="109"/>
      <c r="C26" s="109"/>
      <c r="D26" s="242"/>
      <c r="E26" s="109"/>
      <c r="F26" s="109"/>
      <c r="G26" s="109"/>
      <c r="H26" s="109"/>
      <c r="I26" s="109"/>
      <c r="J26" s="109"/>
      <c r="K26" s="109"/>
      <c r="L26" s="109"/>
    </row>
    <row r="27" spans="2:12">
      <c r="B27" s="109"/>
      <c r="C27" s="109"/>
      <c r="D27" s="242"/>
      <c r="E27" s="109"/>
      <c r="F27" s="109"/>
      <c r="G27" s="109"/>
      <c r="H27" s="109"/>
      <c r="I27" s="109"/>
      <c r="J27" s="109"/>
      <c r="K27" s="109"/>
      <c r="L27" s="109"/>
    </row>
    <row r="28" spans="2:12">
      <c r="B28" s="109"/>
      <c r="C28" s="109"/>
      <c r="D28" s="242"/>
      <c r="E28" s="109"/>
      <c r="F28" s="109"/>
      <c r="G28" s="109"/>
      <c r="H28" s="109"/>
      <c r="I28" s="109"/>
      <c r="J28" s="109"/>
      <c r="K28" s="109"/>
      <c r="L28" s="109"/>
    </row>
    <row r="29" spans="2:12">
      <c r="B29" s="109"/>
      <c r="C29" s="109"/>
      <c r="D29" s="242"/>
      <c r="E29" s="109"/>
      <c r="F29" s="109"/>
      <c r="G29" s="109"/>
      <c r="H29" s="109"/>
      <c r="I29" s="109"/>
      <c r="J29" s="109"/>
      <c r="K29" s="109"/>
      <c r="L29" s="109"/>
    </row>
    <row r="30" spans="2:12">
      <c r="B30" s="109"/>
      <c r="C30" s="109"/>
      <c r="D30" s="242"/>
      <c r="E30" s="109"/>
      <c r="F30" s="109"/>
      <c r="G30" s="109"/>
      <c r="H30" s="109"/>
      <c r="I30" s="109"/>
      <c r="J30" s="109"/>
      <c r="K30" s="109"/>
      <c r="L30" s="109"/>
    </row>
    <row r="31" spans="2:12">
      <c r="B31" s="109"/>
      <c r="C31" s="109"/>
      <c r="D31" s="242"/>
      <c r="E31" s="109"/>
      <c r="F31" s="109"/>
      <c r="G31" s="109"/>
      <c r="H31" s="109"/>
      <c r="I31" s="109"/>
      <c r="J31" s="109"/>
      <c r="K31" s="109"/>
      <c r="L31" s="109"/>
    </row>
    <row r="32" spans="2:12">
      <c r="B32" s="109"/>
      <c r="C32" s="109"/>
      <c r="D32" s="242"/>
      <c r="E32" s="109"/>
      <c r="F32" s="109"/>
      <c r="G32" s="109"/>
      <c r="H32" s="109"/>
      <c r="I32" s="109"/>
      <c r="J32" s="109"/>
      <c r="K32" s="109"/>
      <c r="L32" s="109"/>
    </row>
    <row r="33" spans="2:12">
      <c r="B33" s="109"/>
      <c r="C33" s="109"/>
      <c r="D33" s="242"/>
      <c r="E33" s="109"/>
      <c r="F33" s="109"/>
      <c r="G33" s="109"/>
      <c r="H33" s="109"/>
      <c r="I33" s="109"/>
      <c r="J33" s="109"/>
      <c r="K33" s="109"/>
      <c r="L33" s="109"/>
    </row>
    <row r="34" spans="2:12">
      <c r="B34" s="109"/>
      <c r="C34" s="109"/>
      <c r="D34" s="242"/>
      <c r="E34" s="109"/>
      <c r="F34" s="109"/>
      <c r="G34" s="109"/>
      <c r="H34" s="109"/>
      <c r="I34" s="109"/>
      <c r="J34" s="109"/>
      <c r="K34" s="109"/>
      <c r="L34" s="109"/>
    </row>
    <row r="35" spans="2:12">
      <c r="B35" s="109"/>
      <c r="C35" s="109"/>
      <c r="D35" s="242"/>
      <c r="E35" s="109"/>
      <c r="F35" s="109"/>
      <c r="G35" s="109"/>
      <c r="H35" s="109"/>
      <c r="I35" s="109"/>
      <c r="J35" s="109"/>
      <c r="K35" s="109"/>
      <c r="L35" s="109"/>
    </row>
    <row r="36" spans="2:12">
      <c r="B36" s="109"/>
      <c r="C36" s="109"/>
      <c r="D36" s="242"/>
      <c r="E36" s="109"/>
      <c r="F36" s="109"/>
      <c r="G36" s="109"/>
      <c r="H36" s="109"/>
      <c r="I36" s="109"/>
      <c r="J36" s="109"/>
      <c r="K36" s="109"/>
      <c r="L36" s="109"/>
    </row>
    <row r="37" spans="2:12">
      <c r="B37" s="109"/>
      <c r="C37" s="109"/>
      <c r="D37" s="242"/>
      <c r="E37" s="109"/>
      <c r="F37" s="109"/>
      <c r="G37" s="109"/>
      <c r="H37" s="109"/>
      <c r="I37" s="109"/>
      <c r="J37" s="109"/>
      <c r="K37" s="109"/>
      <c r="L37" s="109"/>
    </row>
    <row r="38" spans="2:12">
      <c r="B38" s="109"/>
      <c r="C38" s="109"/>
      <c r="D38" s="242"/>
      <c r="E38" s="109"/>
      <c r="F38" s="109"/>
      <c r="G38" s="109"/>
      <c r="H38" s="109"/>
      <c r="I38" s="109"/>
      <c r="J38" s="109"/>
      <c r="K38" s="109"/>
      <c r="L38" s="109"/>
    </row>
    <row r="39" spans="2:12">
      <c r="B39" s="109"/>
      <c r="C39" s="109"/>
      <c r="D39" s="242"/>
      <c r="E39" s="109"/>
      <c r="F39" s="109"/>
      <c r="G39" s="109"/>
      <c r="H39" s="109"/>
      <c r="I39" s="109"/>
      <c r="J39" s="109"/>
      <c r="K39" s="109"/>
      <c r="L39" s="109"/>
    </row>
    <row r="40" spans="2:12">
      <c r="B40" s="109"/>
      <c r="C40" s="109"/>
      <c r="D40" s="242"/>
      <c r="E40" s="109"/>
      <c r="F40" s="109"/>
      <c r="G40" s="109"/>
      <c r="H40" s="109"/>
      <c r="I40" s="109"/>
      <c r="J40" s="109"/>
      <c r="K40" s="109"/>
      <c r="L40" s="109"/>
    </row>
    <row r="41" spans="2:12">
      <c r="B41" s="109"/>
      <c r="C41" s="109"/>
      <c r="D41" s="242"/>
      <c r="E41" s="109"/>
      <c r="F41" s="109"/>
      <c r="G41" s="109"/>
      <c r="H41" s="109"/>
      <c r="I41" s="109"/>
      <c r="J41" s="109"/>
      <c r="K41" s="109"/>
      <c r="L41" s="109"/>
    </row>
    <row r="42" spans="2:12">
      <c r="B42" s="109"/>
      <c r="C42" s="109"/>
      <c r="D42" s="242"/>
      <c r="E42" s="109"/>
      <c r="F42" s="109"/>
      <c r="G42" s="109"/>
      <c r="H42" s="109"/>
      <c r="I42" s="109"/>
      <c r="J42" s="109"/>
      <c r="K42" s="109"/>
      <c r="L42" s="109"/>
    </row>
    <row r="43" spans="2:12">
      <c r="B43" s="109"/>
      <c r="C43" s="109"/>
      <c r="D43" s="242"/>
      <c r="E43" s="109"/>
      <c r="F43" s="109"/>
      <c r="G43" s="109"/>
      <c r="H43" s="109"/>
      <c r="I43" s="109"/>
      <c r="J43" s="109"/>
      <c r="K43" s="109"/>
      <c r="L43" s="109"/>
    </row>
    <row r="44" spans="2:12">
      <c r="B44" s="109"/>
      <c r="C44" s="109"/>
      <c r="D44" s="242"/>
      <c r="E44" s="109"/>
      <c r="F44" s="109"/>
      <c r="G44" s="109"/>
      <c r="H44" s="109"/>
      <c r="I44" s="109"/>
      <c r="J44" s="109"/>
      <c r="K44" s="109"/>
      <c r="L44" s="109"/>
    </row>
    <row r="45" spans="2:12">
      <c r="B45" s="109"/>
      <c r="C45" s="109"/>
      <c r="D45" s="242"/>
      <c r="E45" s="109"/>
      <c r="F45" s="109"/>
      <c r="G45" s="109"/>
      <c r="H45" s="109"/>
      <c r="I45" s="109"/>
      <c r="J45" s="109"/>
      <c r="K45" s="109"/>
      <c r="L45" s="109"/>
    </row>
    <row r="46" spans="2:12">
      <c r="B46" s="109"/>
      <c r="C46" s="109"/>
      <c r="D46" s="242"/>
      <c r="E46" s="109"/>
      <c r="F46" s="109"/>
      <c r="G46" s="109"/>
      <c r="H46" s="109"/>
      <c r="I46" s="109"/>
      <c r="J46" s="109"/>
      <c r="K46" s="109"/>
      <c r="L46" s="109"/>
    </row>
    <row r="47" spans="2:12">
      <c r="B47" s="109"/>
      <c r="C47" s="109"/>
      <c r="D47" s="242"/>
      <c r="E47" s="109"/>
      <c r="F47" s="109"/>
      <c r="G47" s="109"/>
      <c r="H47" s="109"/>
      <c r="I47" s="109"/>
      <c r="J47" s="109"/>
      <c r="K47" s="109"/>
      <c r="L47" s="109"/>
    </row>
    <row r="48" spans="2:12">
      <c r="B48" s="109"/>
      <c r="C48" s="109"/>
      <c r="D48" s="242"/>
      <c r="E48" s="109"/>
      <c r="F48" s="109"/>
      <c r="G48" s="109"/>
      <c r="H48" s="109"/>
      <c r="I48" s="109"/>
      <c r="J48" s="109"/>
      <c r="K48" s="109"/>
      <c r="L48" s="109"/>
    </row>
    <row r="49" spans="2:12">
      <c r="B49" s="109"/>
      <c r="C49" s="109"/>
      <c r="D49" s="242"/>
      <c r="E49" s="109"/>
      <c r="F49" s="109"/>
      <c r="G49" s="109"/>
      <c r="H49" s="109"/>
      <c r="I49" s="109"/>
      <c r="J49" s="109"/>
      <c r="K49" s="109"/>
      <c r="L49" s="109"/>
    </row>
    <row r="50" spans="2:12">
      <c r="B50" s="109"/>
      <c r="C50" s="109"/>
      <c r="D50" s="242"/>
      <c r="E50" s="109"/>
      <c r="F50" s="109"/>
      <c r="G50" s="109"/>
      <c r="H50" s="109"/>
      <c r="I50" s="109"/>
      <c r="J50" s="109"/>
      <c r="K50" s="109"/>
      <c r="L50" s="109"/>
    </row>
    <row r="51" spans="2:12">
      <c r="B51" s="109"/>
      <c r="C51" s="109"/>
      <c r="D51" s="242"/>
      <c r="E51" s="109"/>
      <c r="F51" s="109"/>
      <c r="G51" s="109"/>
      <c r="H51" s="109"/>
      <c r="I51" s="109"/>
      <c r="J51" s="109"/>
      <c r="K51" s="109"/>
      <c r="L51" s="109"/>
    </row>
    <row r="52" spans="2:12">
      <c r="B52" s="109"/>
      <c r="C52" s="109"/>
      <c r="D52" s="242"/>
      <c r="E52" s="109"/>
      <c r="F52" s="109"/>
      <c r="G52" s="109"/>
      <c r="H52" s="109"/>
      <c r="I52" s="109"/>
      <c r="J52" s="109"/>
      <c r="K52" s="109"/>
      <c r="L52" s="109"/>
    </row>
    <row r="53" spans="2:12">
      <c r="B53" s="109"/>
      <c r="C53" s="109"/>
      <c r="D53" s="242"/>
      <c r="E53" s="109"/>
      <c r="F53" s="109"/>
      <c r="G53" s="109"/>
      <c r="H53" s="109"/>
      <c r="I53" s="109"/>
      <c r="J53" s="109"/>
      <c r="K53" s="109"/>
      <c r="L53" s="109"/>
    </row>
    <row r="54" spans="2:12">
      <c r="B54" s="109"/>
      <c r="C54" s="109"/>
      <c r="D54" s="242"/>
      <c r="E54" s="109"/>
      <c r="F54" s="109"/>
      <c r="G54" s="109"/>
      <c r="H54" s="109"/>
      <c r="I54" s="109"/>
      <c r="J54" s="109"/>
      <c r="K54" s="109"/>
      <c r="L54" s="109"/>
    </row>
    <row r="55" spans="2:12">
      <c r="B55" s="109"/>
      <c r="C55" s="109"/>
      <c r="D55" s="242"/>
      <c r="E55" s="109"/>
      <c r="F55" s="109"/>
      <c r="G55" s="109"/>
      <c r="H55" s="109"/>
      <c r="I55" s="109"/>
      <c r="J55" s="109"/>
      <c r="K55" s="109"/>
      <c r="L55" s="109"/>
    </row>
    <row r="56" spans="2:12">
      <c r="B56" s="109"/>
      <c r="C56" s="109"/>
      <c r="D56" s="242"/>
      <c r="E56" s="109"/>
      <c r="F56" s="109"/>
      <c r="G56" s="109"/>
      <c r="H56" s="109"/>
      <c r="I56" s="109"/>
      <c r="J56" s="109"/>
      <c r="K56" s="109"/>
      <c r="L56" s="109"/>
    </row>
    <row r="57" spans="2:12">
      <c r="B57" s="109"/>
      <c r="C57" s="109"/>
      <c r="D57" s="242"/>
      <c r="E57" s="109"/>
      <c r="F57" s="109"/>
      <c r="G57" s="109"/>
      <c r="H57" s="109"/>
      <c r="I57" s="109"/>
      <c r="J57" s="109"/>
      <c r="K57" s="109"/>
      <c r="L57" s="109"/>
    </row>
    <row r="58" spans="2:12">
      <c r="B58" s="109"/>
      <c r="C58" s="109"/>
      <c r="D58" s="242"/>
      <c r="E58" s="109"/>
      <c r="F58" s="109"/>
      <c r="G58" s="109"/>
      <c r="H58" s="109"/>
      <c r="I58" s="109"/>
      <c r="J58" s="109"/>
      <c r="K58" s="109"/>
      <c r="L58" s="109"/>
    </row>
    <row r="59" spans="2:12">
      <c r="B59" s="109"/>
      <c r="C59" s="109"/>
      <c r="D59" s="242"/>
      <c r="E59" s="109"/>
      <c r="F59" s="109"/>
      <c r="G59" s="109"/>
      <c r="H59" s="109"/>
      <c r="I59" s="109"/>
      <c r="J59" s="109"/>
      <c r="K59" s="109"/>
      <c r="L59" s="109"/>
    </row>
    <row r="60" spans="2:12">
      <c r="B60" s="109"/>
      <c r="C60" s="109"/>
      <c r="D60" s="242"/>
      <c r="E60" s="109"/>
      <c r="F60" s="109"/>
      <c r="G60" s="109"/>
      <c r="H60" s="109"/>
      <c r="I60" s="109"/>
      <c r="J60" s="109"/>
      <c r="K60" s="109"/>
      <c r="L60" s="109"/>
    </row>
    <row r="61" spans="2:12">
      <c r="B61" s="109"/>
      <c r="C61" s="109"/>
      <c r="D61" s="242"/>
      <c r="E61" s="109"/>
      <c r="F61" s="109"/>
      <c r="G61" s="109"/>
      <c r="H61" s="109"/>
      <c r="I61" s="109"/>
      <c r="J61" s="109"/>
      <c r="K61" s="109"/>
      <c r="L61" s="109"/>
    </row>
    <row r="62" spans="2:12">
      <c r="B62" s="109"/>
      <c r="C62" s="109"/>
      <c r="D62" s="242"/>
      <c r="E62" s="109"/>
      <c r="F62" s="109"/>
      <c r="G62" s="109"/>
      <c r="H62" s="109"/>
      <c r="I62" s="109"/>
      <c r="J62" s="109"/>
      <c r="K62" s="109"/>
      <c r="L62" s="109"/>
    </row>
    <row r="63" spans="2:12">
      <c r="B63" s="109"/>
      <c r="C63" s="109"/>
      <c r="D63" s="242"/>
      <c r="E63" s="109"/>
      <c r="F63" s="109"/>
      <c r="G63" s="109"/>
      <c r="H63" s="109"/>
      <c r="I63" s="109"/>
      <c r="J63" s="109"/>
      <c r="K63" s="109"/>
      <c r="L63" s="109"/>
    </row>
    <row r="64" spans="2:12">
      <c r="B64" s="109"/>
      <c r="C64" s="109"/>
      <c r="D64" s="242"/>
      <c r="E64" s="109"/>
      <c r="F64" s="109"/>
      <c r="G64" s="109"/>
      <c r="H64" s="109"/>
      <c r="I64" s="109"/>
      <c r="J64" s="109"/>
      <c r="K64" s="109"/>
      <c r="L64" s="109"/>
    </row>
    <row r="65" spans="2:12">
      <c r="B65" s="109"/>
      <c r="C65" s="109"/>
      <c r="D65" s="242"/>
      <c r="E65" s="109"/>
      <c r="F65" s="109"/>
      <c r="G65" s="109"/>
      <c r="H65" s="109"/>
      <c r="I65" s="109"/>
      <c r="J65" s="109"/>
      <c r="K65" s="109"/>
      <c r="L65" s="109"/>
    </row>
    <row r="66" spans="2:12">
      <c r="B66" s="109"/>
      <c r="C66" s="109"/>
      <c r="D66" s="242"/>
      <c r="E66" s="109"/>
      <c r="F66" s="109"/>
      <c r="G66" s="109"/>
      <c r="H66" s="109"/>
      <c r="I66" s="109"/>
      <c r="J66" s="109"/>
      <c r="K66" s="109"/>
      <c r="L66" s="109"/>
    </row>
    <row r="67" spans="2:12">
      <c r="B67" s="109"/>
      <c r="C67" s="109"/>
      <c r="D67" s="242"/>
      <c r="E67" s="109"/>
      <c r="F67" s="109"/>
      <c r="G67" s="109"/>
      <c r="H67" s="109"/>
      <c r="I67" s="109"/>
      <c r="J67" s="109"/>
      <c r="K67" s="109"/>
      <c r="L67" s="109"/>
    </row>
    <row r="68" spans="2:12">
      <c r="B68" s="109"/>
      <c r="C68" s="109"/>
      <c r="D68" s="242"/>
      <c r="E68" s="109"/>
      <c r="F68" s="109"/>
      <c r="G68" s="109"/>
      <c r="H68" s="109"/>
      <c r="I68" s="109"/>
      <c r="J68" s="109"/>
      <c r="K68" s="109"/>
      <c r="L68" s="109"/>
    </row>
    <row r="69" spans="2:12">
      <c r="B69" s="109"/>
      <c r="C69" s="109"/>
      <c r="D69" s="242"/>
      <c r="E69" s="109"/>
      <c r="F69" s="109"/>
      <c r="G69" s="109"/>
      <c r="H69" s="109"/>
      <c r="I69" s="109"/>
      <c r="J69" s="109"/>
      <c r="K69" s="109"/>
      <c r="L69" s="109"/>
    </row>
    <row r="70" spans="2:12">
      <c r="B70" s="109"/>
      <c r="C70" s="109"/>
      <c r="D70" s="242"/>
      <c r="E70" s="109"/>
      <c r="F70" s="109"/>
      <c r="G70" s="109"/>
      <c r="H70" s="109"/>
      <c r="I70" s="109"/>
      <c r="J70" s="109"/>
      <c r="K70" s="109"/>
      <c r="L70" s="109"/>
    </row>
    <row r="71" spans="2:12">
      <c r="B71" s="109"/>
      <c r="C71" s="109"/>
      <c r="D71" s="242"/>
      <c r="E71" s="109"/>
      <c r="F71" s="109"/>
      <c r="G71" s="109"/>
      <c r="H71" s="109"/>
      <c r="I71" s="109"/>
      <c r="J71" s="109"/>
      <c r="K71" s="109"/>
      <c r="L71" s="109"/>
    </row>
    <row r="72" spans="2:12">
      <c r="B72" s="109"/>
      <c r="C72" s="109"/>
      <c r="D72" s="242"/>
      <c r="E72" s="109"/>
      <c r="F72" s="109"/>
      <c r="G72" s="109"/>
      <c r="H72" s="109"/>
      <c r="I72" s="109"/>
      <c r="J72" s="109"/>
      <c r="K72" s="109"/>
      <c r="L72" s="109"/>
    </row>
    <row r="73" spans="2:12">
      <c r="B73" s="109"/>
      <c r="C73" s="109"/>
      <c r="D73" s="242"/>
      <c r="E73" s="109"/>
      <c r="F73" s="109"/>
      <c r="G73" s="109"/>
      <c r="H73" s="109"/>
      <c r="I73" s="109"/>
      <c r="J73" s="109"/>
      <c r="K73" s="109"/>
      <c r="L73" s="109"/>
    </row>
    <row r="74" spans="2:12">
      <c r="B74" s="109"/>
      <c r="C74" s="109"/>
      <c r="D74" s="242"/>
      <c r="E74" s="109"/>
      <c r="F74" s="109"/>
      <c r="G74" s="109"/>
      <c r="H74" s="109"/>
      <c r="I74" s="109"/>
      <c r="J74" s="109"/>
      <c r="K74" s="109"/>
      <c r="L74" s="109"/>
    </row>
    <row r="75" spans="2:12">
      <c r="B75" s="109"/>
      <c r="C75" s="109"/>
      <c r="D75" s="242"/>
      <c r="E75" s="109"/>
      <c r="F75" s="109"/>
      <c r="G75" s="109"/>
      <c r="H75" s="109"/>
      <c r="I75" s="109"/>
      <c r="J75" s="109"/>
      <c r="K75" s="109"/>
      <c r="L75" s="109"/>
    </row>
    <row r="76" spans="2:12">
      <c r="B76" s="109"/>
      <c r="C76" s="109"/>
      <c r="D76" s="242"/>
      <c r="E76" s="109"/>
      <c r="F76" s="109"/>
      <c r="G76" s="109"/>
      <c r="H76" s="109"/>
      <c r="I76" s="109"/>
      <c r="J76" s="109"/>
      <c r="K76" s="109"/>
      <c r="L76" s="109"/>
    </row>
    <row r="77" spans="2:12">
      <c r="B77" s="109"/>
      <c r="C77" s="109"/>
      <c r="D77" s="242"/>
      <c r="E77" s="109"/>
      <c r="F77" s="109"/>
      <c r="G77" s="109"/>
      <c r="H77" s="109"/>
      <c r="I77" s="109"/>
      <c r="J77" s="109"/>
      <c r="K77" s="109"/>
      <c r="L77" s="109"/>
    </row>
    <row r="78" spans="2:12">
      <c r="B78" s="109"/>
      <c r="C78" s="109"/>
      <c r="D78" s="242"/>
      <c r="E78" s="109"/>
      <c r="F78" s="109"/>
      <c r="G78" s="109"/>
      <c r="H78" s="109"/>
      <c r="I78" s="109"/>
      <c r="J78" s="109"/>
      <c r="K78" s="109"/>
      <c r="L78" s="109"/>
    </row>
    <row r="79" spans="2:12">
      <c r="B79" s="109"/>
      <c r="C79" s="109"/>
      <c r="D79" s="242"/>
      <c r="E79" s="109"/>
      <c r="F79" s="109"/>
      <c r="G79" s="109"/>
      <c r="H79" s="109"/>
      <c r="I79" s="109"/>
      <c r="J79" s="109"/>
      <c r="K79" s="109"/>
      <c r="L79" s="109"/>
    </row>
    <row r="80" spans="2:12">
      <c r="B80" s="109"/>
      <c r="C80" s="109"/>
      <c r="D80" s="242"/>
      <c r="E80" s="109"/>
      <c r="F80" s="109"/>
      <c r="G80" s="109"/>
      <c r="H80" s="109"/>
      <c r="I80" s="109"/>
      <c r="J80" s="109"/>
      <c r="K80" s="109"/>
      <c r="L80" s="109"/>
    </row>
    <row r="81" spans="2:12">
      <c r="B81" s="109"/>
      <c r="C81" s="109"/>
      <c r="D81" s="242"/>
      <c r="E81" s="109"/>
      <c r="F81" s="109"/>
      <c r="G81" s="109"/>
      <c r="H81" s="109"/>
      <c r="I81" s="109"/>
      <c r="J81" s="109"/>
      <c r="K81" s="109"/>
      <c r="L81" s="109"/>
    </row>
    <row r="82" spans="2:12">
      <c r="B82" s="109"/>
      <c r="C82" s="109"/>
      <c r="D82" s="242"/>
      <c r="E82" s="109"/>
      <c r="F82" s="109"/>
      <c r="G82" s="109"/>
      <c r="H82" s="109"/>
      <c r="I82" s="109"/>
      <c r="J82" s="109"/>
      <c r="K82" s="109"/>
      <c r="L82" s="109"/>
    </row>
    <row r="83" spans="2:12">
      <c r="B83" s="109"/>
      <c r="C83" s="109"/>
      <c r="D83" s="242"/>
      <c r="E83" s="109"/>
      <c r="F83" s="109"/>
      <c r="G83" s="109"/>
      <c r="H83" s="109"/>
      <c r="I83" s="109"/>
      <c r="J83" s="109"/>
      <c r="K83" s="109"/>
      <c r="L83" s="109"/>
    </row>
    <row r="84" spans="2:12">
      <c r="B84" s="109"/>
      <c r="C84" s="109"/>
      <c r="D84" s="242"/>
      <c r="E84" s="109"/>
      <c r="F84" s="109"/>
      <c r="G84" s="109"/>
      <c r="H84" s="109"/>
      <c r="I84" s="109"/>
      <c r="J84" s="109"/>
      <c r="K84" s="109"/>
      <c r="L84" s="109"/>
    </row>
    <row r="85" spans="2:12">
      <c r="B85" s="109"/>
      <c r="C85" s="109"/>
      <c r="D85" s="242"/>
      <c r="E85" s="109"/>
      <c r="F85" s="109"/>
      <c r="G85" s="109"/>
      <c r="H85" s="109"/>
      <c r="I85" s="109"/>
      <c r="J85" s="109"/>
      <c r="K85" s="109"/>
      <c r="L85" s="109"/>
    </row>
    <row r="86" spans="2:12">
      <c r="B86" s="109"/>
      <c r="C86" s="109"/>
      <c r="D86" s="242"/>
      <c r="E86" s="109"/>
      <c r="F86" s="109"/>
      <c r="G86" s="109"/>
      <c r="H86" s="109"/>
      <c r="I86" s="109"/>
      <c r="J86" s="109"/>
      <c r="K86" s="109"/>
      <c r="L86" s="109"/>
    </row>
    <row r="87" spans="2:12">
      <c r="B87" s="109"/>
      <c r="C87" s="109"/>
      <c r="D87" s="242"/>
      <c r="E87" s="109"/>
      <c r="F87" s="109"/>
      <c r="G87" s="109"/>
      <c r="H87" s="109"/>
      <c r="I87" s="109"/>
      <c r="J87" s="109"/>
      <c r="K87" s="109"/>
      <c r="L87" s="109"/>
    </row>
    <row r="88" spans="2:12">
      <c r="B88" s="109"/>
      <c r="C88" s="109"/>
      <c r="D88" s="242"/>
      <c r="E88" s="109"/>
      <c r="F88" s="109"/>
      <c r="G88" s="109"/>
      <c r="H88" s="109"/>
      <c r="I88" s="109"/>
      <c r="J88" s="109"/>
      <c r="K88" s="109"/>
      <c r="L88" s="109"/>
    </row>
    <row r="89" spans="2:12">
      <c r="B89" s="109"/>
      <c r="C89" s="109"/>
      <c r="D89" s="242"/>
      <c r="E89" s="109"/>
      <c r="F89" s="109"/>
      <c r="G89" s="109"/>
      <c r="H89" s="109"/>
      <c r="I89" s="109"/>
      <c r="J89" s="109"/>
      <c r="K89" s="109"/>
      <c r="L89" s="109"/>
    </row>
    <row r="90" spans="2:12">
      <c r="B90" s="109"/>
      <c r="C90" s="109"/>
      <c r="D90" s="242"/>
      <c r="E90" s="109"/>
      <c r="F90" s="109"/>
      <c r="G90" s="109"/>
      <c r="H90" s="109"/>
      <c r="I90" s="109"/>
      <c r="J90" s="109"/>
      <c r="K90" s="109"/>
      <c r="L90" s="109"/>
    </row>
    <row r="91" spans="2:12">
      <c r="B91" s="109"/>
      <c r="C91" s="109"/>
      <c r="D91" s="242"/>
      <c r="E91" s="109"/>
      <c r="F91" s="109"/>
      <c r="G91" s="109"/>
      <c r="H91" s="109"/>
      <c r="I91" s="109"/>
      <c r="J91" s="109"/>
      <c r="K91" s="109"/>
      <c r="L91" s="109"/>
    </row>
    <row r="92" spans="2:12">
      <c r="B92" s="109"/>
      <c r="C92" s="109"/>
      <c r="D92" s="242"/>
      <c r="E92" s="109"/>
      <c r="F92" s="109"/>
      <c r="G92" s="109"/>
      <c r="H92" s="109"/>
      <c r="I92" s="109"/>
      <c r="J92" s="109"/>
      <c r="K92" s="109"/>
      <c r="L92" s="109"/>
    </row>
    <row r="93" spans="2:12">
      <c r="B93" s="109"/>
      <c r="C93" s="109"/>
      <c r="D93" s="242"/>
      <c r="E93" s="109"/>
      <c r="F93" s="109"/>
      <c r="G93" s="109"/>
      <c r="H93" s="109"/>
      <c r="I93" s="109"/>
      <c r="J93" s="109"/>
      <c r="K93" s="109"/>
      <c r="L93" s="109"/>
    </row>
    <row r="94" spans="2:12">
      <c r="B94" s="109"/>
      <c r="C94" s="109"/>
      <c r="D94" s="242"/>
      <c r="E94" s="109"/>
      <c r="F94" s="109"/>
      <c r="G94" s="109"/>
      <c r="H94" s="109"/>
      <c r="I94" s="109"/>
      <c r="J94" s="109"/>
      <c r="K94" s="109"/>
      <c r="L94" s="109"/>
    </row>
    <row r="95" spans="2:12">
      <c r="B95" s="109"/>
      <c r="C95" s="109"/>
      <c r="D95" s="242"/>
      <c r="E95" s="109"/>
      <c r="F95" s="109"/>
      <c r="G95" s="109"/>
      <c r="H95" s="109"/>
      <c r="I95" s="109"/>
      <c r="J95" s="109"/>
      <c r="K95" s="109"/>
      <c r="L95" s="109"/>
    </row>
    <row r="96" spans="2:12">
      <c r="B96" s="109"/>
      <c r="C96" s="109"/>
      <c r="D96" s="242"/>
      <c r="E96" s="109"/>
      <c r="F96" s="109"/>
      <c r="G96" s="109"/>
      <c r="H96" s="109"/>
      <c r="I96" s="109"/>
      <c r="J96" s="109"/>
      <c r="K96" s="109"/>
      <c r="L96" s="109"/>
    </row>
    <row r="97" spans="2:12">
      <c r="B97" s="109"/>
      <c r="C97" s="109"/>
      <c r="D97" s="242"/>
      <c r="E97" s="109"/>
      <c r="F97" s="109"/>
      <c r="G97" s="109"/>
      <c r="H97" s="109"/>
      <c r="I97" s="109"/>
      <c r="J97" s="109"/>
      <c r="K97" s="109"/>
      <c r="L97" s="109"/>
    </row>
    <row r="98" spans="2:12">
      <c r="B98" s="109"/>
      <c r="C98" s="109"/>
      <c r="D98" s="242"/>
      <c r="E98" s="109"/>
      <c r="F98" s="109"/>
      <c r="G98" s="109"/>
      <c r="H98" s="109"/>
      <c r="I98" s="109"/>
      <c r="J98" s="109"/>
      <c r="K98" s="109"/>
      <c r="L98" s="109"/>
    </row>
    <row r="99" spans="2:12">
      <c r="B99" s="109"/>
      <c r="C99" s="109"/>
      <c r="D99" s="242"/>
      <c r="E99" s="109"/>
      <c r="F99" s="109"/>
      <c r="G99" s="109"/>
      <c r="H99" s="109"/>
      <c r="I99" s="109"/>
      <c r="J99" s="109"/>
      <c r="K99" s="109"/>
      <c r="L99" s="109"/>
    </row>
    <row r="100" spans="2:12">
      <c r="B100" s="109"/>
      <c r="C100" s="109"/>
      <c r="D100" s="242"/>
      <c r="E100" s="109"/>
      <c r="F100" s="109"/>
      <c r="G100" s="109"/>
      <c r="H100" s="109"/>
      <c r="I100" s="109"/>
      <c r="J100" s="109"/>
      <c r="K100" s="109"/>
      <c r="L100" s="109"/>
    </row>
    <row r="101" spans="2:12">
      <c r="B101" s="109"/>
      <c r="C101" s="109"/>
      <c r="D101" s="242"/>
      <c r="E101" s="109"/>
      <c r="F101" s="109"/>
      <c r="G101" s="109"/>
      <c r="H101" s="109"/>
      <c r="I101" s="109"/>
      <c r="J101" s="109"/>
      <c r="K101" s="109"/>
      <c r="L101" s="109"/>
    </row>
    <row r="102" spans="2:12">
      <c r="B102" s="109"/>
      <c r="C102" s="109"/>
      <c r="D102" s="242"/>
      <c r="E102" s="109"/>
      <c r="F102" s="109"/>
      <c r="G102" s="109"/>
      <c r="H102" s="109"/>
      <c r="I102" s="109"/>
      <c r="J102" s="109"/>
      <c r="K102" s="109"/>
      <c r="L102" s="109"/>
    </row>
    <row r="103" spans="2:12">
      <c r="B103" s="109"/>
      <c r="C103" s="109"/>
      <c r="D103" s="242"/>
      <c r="E103" s="109"/>
      <c r="F103" s="109"/>
      <c r="G103" s="109"/>
      <c r="H103" s="109"/>
      <c r="I103" s="109"/>
      <c r="J103" s="109"/>
      <c r="K103" s="109"/>
      <c r="L103" s="109"/>
    </row>
    <row r="104" spans="2:12">
      <c r="B104" s="109"/>
      <c r="C104" s="109"/>
      <c r="D104" s="242"/>
      <c r="E104" s="109"/>
      <c r="F104" s="109"/>
      <c r="G104" s="109"/>
      <c r="H104" s="109"/>
      <c r="I104" s="109"/>
      <c r="J104" s="109"/>
      <c r="K104" s="109"/>
      <c r="L104" s="109"/>
    </row>
    <row r="105" spans="2:12">
      <c r="B105" s="109"/>
      <c r="C105" s="109"/>
      <c r="D105" s="242"/>
      <c r="E105" s="109"/>
      <c r="F105" s="109"/>
      <c r="G105" s="109"/>
      <c r="H105" s="109"/>
      <c r="I105" s="109"/>
      <c r="J105" s="109"/>
      <c r="K105" s="109"/>
      <c r="L105" s="109"/>
    </row>
    <row r="106" spans="2:12">
      <c r="B106" s="109"/>
      <c r="C106" s="109"/>
      <c r="D106" s="242"/>
      <c r="E106" s="109"/>
      <c r="F106" s="109"/>
      <c r="G106" s="109"/>
      <c r="H106" s="109"/>
      <c r="I106" s="109"/>
      <c r="J106" s="109"/>
      <c r="K106" s="109"/>
      <c r="L106" s="109"/>
    </row>
    <row r="107" spans="2:12">
      <c r="B107" s="109"/>
      <c r="C107" s="109"/>
      <c r="D107" s="242"/>
      <c r="E107" s="109"/>
      <c r="F107" s="109"/>
      <c r="G107" s="109"/>
      <c r="H107" s="109"/>
      <c r="I107" s="109"/>
      <c r="J107" s="109"/>
      <c r="K107" s="109"/>
      <c r="L107" s="109"/>
    </row>
    <row r="108" spans="2:12">
      <c r="B108" s="109"/>
      <c r="C108" s="109"/>
      <c r="D108" s="242"/>
      <c r="E108" s="109"/>
      <c r="F108" s="109"/>
      <c r="G108" s="109"/>
      <c r="H108" s="109"/>
      <c r="I108" s="109"/>
      <c r="J108" s="109"/>
      <c r="K108" s="109"/>
      <c r="L108" s="109"/>
    </row>
    <row r="109" spans="2:12">
      <c r="B109" s="109"/>
      <c r="C109" s="109"/>
      <c r="D109" s="242"/>
      <c r="E109" s="109"/>
      <c r="F109" s="109"/>
      <c r="G109" s="109"/>
      <c r="H109" s="109"/>
      <c r="I109" s="109"/>
      <c r="J109" s="109"/>
      <c r="K109" s="109"/>
      <c r="L109" s="109"/>
    </row>
    <row r="110" spans="2:12">
      <c r="B110" s="109"/>
      <c r="C110" s="109"/>
      <c r="D110" s="242"/>
      <c r="E110" s="109"/>
      <c r="F110" s="109"/>
      <c r="G110" s="109"/>
      <c r="H110" s="109"/>
      <c r="I110" s="109"/>
      <c r="J110" s="109"/>
      <c r="K110" s="109"/>
      <c r="L110" s="109"/>
    </row>
    <row r="111" spans="2:12">
      <c r="B111" s="109"/>
      <c r="C111" s="109"/>
      <c r="D111" s="242"/>
      <c r="E111" s="109"/>
      <c r="F111" s="109"/>
      <c r="G111" s="109"/>
      <c r="H111" s="109"/>
      <c r="I111" s="109"/>
      <c r="J111" s="109"/>
      <c r="K111" s="109"/>
      <c r="L111" s="109"/>
    </row>
    <row r="112" spans="2:12">
      <c r="B112" s="109"/>
      <c r="C112" s="109"/>
      <c r="D112" s="242"/>
      <c r="E112" s="109"/>
      <c r="F112" s="109"/>
      <c r="G112" s="109"/>
      <c r="H112" s="109"/>
      <c r="I112" s="109"/>
      <c r="J112" s="109"/>
      <c r="K112" s="109"/>
      <c r="L112" s="109"/>
    </row>
    <row r="113" spans="2:12">
      <c r="B113" s="109"/>
      <c r="C113" s="109"/>
      <c r="D113" s="242"/>
      <c r="E113" s="109"/>
      <c r="F113" s="109"/>
      <c r="G113" s="109"/>
      <c r="H113" s="109"/>
      <c r="I113" s="109"/>
      <c r="J113" s="109"/>
      <c r="K113" s="109"/>
      <c r="L113" s="109"/>
    </row>
    <row r="114" spans="2:12">
      <c r="B114" s="109"/>
      <c r="C114" s="109"/>
      <c r="D114" s="242"/>
      <c r="E114" s="109"/>
      <c r="F114" s="109"/>
      <c r="G114" s="109"/>
      <c r="H114" s="109"/>
      <c r="I114" s="109"/>
      <c r="J114" s="109"/>
      <c r="K114" s="109"/>
      <c r="L114" s="109"/>
    </row>
    <row r="115" spans="2:12">
      <c r="B115" s="109"/>
      <c r="C115" s="109"/>
      <c r="D115" s="242"/>
      <c r="E115" s="109"/>
      <c r="F115" s="109"/>
      <c r="G115" s="109"/>
      <c r="H115" s="109"/>
      <c r="I115" s="109"/>
      <c r="J115" s="109"/>
      <c r="K115" s="109"/>
      <c r="L115" s="109"/>
    </row>
    <row r="116" spans="2:12">
      <c r="B116" s="109"/>
      <c r="C116" s="109"/>
      <c r="D116" s="242"/>
      <c r="E116" s="109"/>
      <c r="F116" s="109"/>
      <c r="G116" s="109"/>
      <c r="H116" s="109"/>
      <c r="I116" s="109"/>
      <c r="J116" s="109"/>
      <c r="K116" s="109"/>
      <c r="L116" s="109"/>
    </row>
    <row r="117" spans="2:12">
      <c r="B117" s="109"/>
      <c r="C117" s="109"/>
      <c r="D117" s="242"/>
      <c r="E117" s="109"/>
      <c r="F117" s="109"/>
      <c r="G117" s="109"/>
      <c r="H117" s="109"/>
      <c r="I117" s="109"/>
      <c r="J117" s="109"/>
      <c r="K117" s="109"/>
      <c r="L117" s="109"/>
    </row>
    <row r="118" spans="2:12">
      <c r="B118" s="109"/>
      <c r="C118" s="109"/>
      <c r="D118" s="242"/>
      <c r="E118" s="109"/>
      <c r="F118" s="109"/>
      <c r="G118" s="109"/>
      <c r="H118" s="109"/>
      <c r="I118" s="109"/>
      <c r="J118" s="109"/>
      <c r="K118" s="109"/>
      <c r="L118" s="109"/>
    </row>
    <row r="119" spans="2:12">
      <c r="B119" s="109"/>
      <c r="C119" s="109"/>
      <c r="D119" s="242"/>
      <c r="E119" s="109"/>
      <c r="F119" s="109"/>
      <c r="G119" s="109"/>
      <c r="H119" s="109"/>
      <c r="I119" s="109"/>
      <c r="J119" s="109"/>
      <c r="K119" s="109"/>
      <c r="L119" s="109"/>
    </row>
    <row r="120" spans="2:12">
      <c r="B120" s="109"/>
      <c r="C120" s="109"/>
      <c r="D120" s="242"/>
      <c r="E120" s="109"/>
      <c r="F120" s="109"/>
      <c r="G120" s="109"/>
      <c r="H120" s="109"/>
      <c r="I120" s="109"/>
      <c r="J120" s="109"/>
      <c r="K120" s="109"/>
      <c r="L120" s="109"/>
    </row>
    <row r="121" spans="2:12">
      <c r="B121" s="109"/>
      <c r="C121" s="109"/>
      <c r="D121" s="242"/>
      <c r="E121" s="109"/>
      <c r="F121" s="109"/>
      <c r="G121" s="109"/>
      <c r="H121" s="109"/>
      <c r="I121" s="109"/>
      <c r="J121" s="109"/>
      <c r="K121" s="109"/>
      <c r="L121" s="109"/>
    </row>
    <row r="122" spans="2:12">
      <c r="B122" s="109"/>
      <c r="C122" s="109"/>
      <c r="D122" s="242"/>
      <c r="E122" s="109"/>
      <c r="F122" s="109"/>
      <c r="G122" s="109"/>
      <c r="H122" s="109"/>
      <c r="I122" s="109"/>
      <c r="J122" s="109"/>
      <c r="K122" s="109"/>
      <c r="L122" s="109"/>
    </row>
    <row r="123" spans="2:12">
      <c r="B123" s="109"/>
      <c r="C123" s="109"/>
      <c r="D123" s="242"/>
      <c r="E123" s="109"/>
      <c r="F123" s="109"/>
      <c r="G123" s="109"/>
      <c r="H123" s="109"/>
      <c r="I123" s="109"/>
      <c r="J123" s="109"/>
      <c r="K123" s="109"/>
      <c r="L123" s="109"/>
    </row>
    <row r="124" spans="2:12">
      <c r="B124" s="109"/>
      <c r="C124" s="109"/>
      <c r="D124" s="242"/>
      <c r="E124" s="109"/>
      <c r="F124" s="109"/>
      <c r="G124" s="109"/>
      <c r="H124" s="109"/>
      <c r="I124" s="109"/>
      <c r="J124" s="109"/>
      <c r="K124" s="109"/>
      <c r="L124" s="109"/>
    </row>
    <row r="125" spans="2:12">
      <c r="B125" s="109"/>
      <c r="C125" s="109"/>
      <c r="D125" s="242"/>
      <c r="E125" s="109"/>
      <c r="F125" s="109"/>
      <c r="G125" s="109"/>
      <c r="H125" s="109"/>
      <c r="I125" s="109"/>
      <c r="J125" s="109"/>
      <c r="K125" s="109"/>
      <c r="L125" s="109"/>
    </row>
    <row r="126" spans="2:12">
      <c r="B126" s="109"/>
      <c r="C126" s="109"/>
      <c r="D126" s="242"/>
      <c r="E126" s="109"/>
      <c r="F126" s="109"/>
      <c r="G126" s="109"/>
      <c r="H126" s="109"/>
      <c r="I126" s="109"/>
      <c r="J126" s="109"/>
      <c r="K126" s="109"/>
      <c r="L126" s="109"/>
    </row>
    <row r="127" spans="2:12">
      <c r="B127" s="109"/>
      <c r="C127" s="109"/>
      <c r="D127" s="242"/>
      <c r="E127" s="109"/>
      <c r="F127" s="109"/>
      <c r="G127" s="109"/>
      <c r="H127" s="109"/>
      <c r="I127" s="109"/>
      <c r="J127" s="109"/>
      <c r="K127" s="109"/>
      <c r="L127" s="109"/>
    </row>
    <row r="128" spans="2:12">
      <c r="B128" s="109"/>
      <c r="C128" s="109"/>
      <c r="D128" s="242"/>
      <c r="E128" s="109"/>
      <c r="F128" s="109"/>
      <c r="G128" s="109"/>
      <c r="H128" s="109"/>
      <c r="I128" s="109"/>
      <c r="J128" s="109"/>
      <c r="K128" s="109"/>
      <c r="L128" s="109"/>
    </row>
    <row r="129" spans="2:12">
      <c r="B129" s="109"/>
      <c r="C129" s="109"/>
      <c r="D129" s="242"/>
      <c r="E129" s="109"/>
      <c r="F129" s="109"/>
      <c r="G129" s="109"/>
      <c r="H129" s="109"/>
      <c r="I129" s="109"/>
      <c r="J129" s="109"/>
      <c r="K129" s="109"/>
      <c r="L129" s="109"/>
    </row>
    <row r="130" spans="2:12">
      <c r="B130" s="109"/>
      <c r="C130" s="109"/>
      <c r="D130" s="242"/>
      <c r="E130" s="109"/>
      <c r="F130" s="109"/>
      <c r="G130" s="109"/>
      <c r="H130" s="109"/>
      <c r="I130" s="109"/>
      <c r="J130" s="109"/>
      <c r="K130" s="109"/>
      <c r="L130" s="109"/>
    </row>
    <row r="131" spans="2:12">
      <c r="B131" s="109"/>
      <c r="C131" s="109"/>
      <c r="D131" s="242"/>
      <c r="E131" s="109"/>
      <c r="F131" s="109"/>
      <c r="G131" s="109"/>
      <c r="H131" s="109"/>
      <c r="I131" s="109"/>
      <c r="J131" s="109"/>
      <c r="K131" s="109"/>
      <c r="L131" s="109"/>
    </row>
    <row r="132" spans="2:12">
      <c r="B132" s="109"/>
      <c r="C132" s="109"/>
      <c r="D132" s="242"/>
      <c r="E132" s="109"/>
      <c r="F132" s="109"/>
      <c r="G132" s="109"/>
      <c r="H132" s="109"/>
      <c r="I132" s="109"/>
      <c r="J132" s="109"/>
      <c r="K132" s="109"/>
      <c r="L132" s="109"/>
    </row>
    <row r="133" spans="2:12">
      <c r="B133" s="109"/>
      <c r="C133" s="109"/>
      <c r="D133" s="242"/>
      <c r="E133" s="109"/>
      <c r="F133" s="109"/>
      <c r="G133" s="109"/>
      <c r="H133" s="109"/>
      <c r="I133" s="109"/>
      <c r="J133" s="109"/>
      <c r="K133" s="109"/>
      <c r="L133" s="109"/>
    </row>
    <row r="134" spans="2:12">
      <c r="B134" s="109"/>
      <c r="C134" s="109"/>
      <c r="D134" s="242"/>
      <c r="E134" s="109"/>
      <c r="F134" s="109"/>
      <c r="G134" s="109"/>
      <c r="H134" s="109"/>
      <c r="I134" s="109"/>
      <c r="J134" s="109"/>
      <c r="K134" s="109"/>
      <c r="L134" s="109"/>
    </row>
    <row r="135" spans="2:12">
      <c r="B135" s="109"/>
      <c r="C135" s="109"/>
      <c r="D135" s="242"/>
      <c r="E135" s="109"/>
      <c r="F135" s="109"/>
      <c r="G135" s="109"/>
      <c r="H135" s="109"/>
      <c r="I135" s="109"/>
      <c r="J135" s="109"/>
      <c r="K135" s="109"/>
      <c r="L135" s="109"/>
    </row>
    <row r="136" spans="2:12">
      <c r="B136" s="109"/>
      <c r="C136" s="109"/>
      <c r="D136" s="242"/>
      <c r="E136" s="109"/>
      <c r="F136" s="109"/>
      <c r="G136" s="109"/>
      <c r="H136" s="109"/>
      <c r="I136" s="109"/>
      <c r="J136" s="109"/>
      <c r="K136" s="109"/>
      <c r="L136" s="109"/>
    </row>
    <row r="137" spans="2:12">
      <c r="B137" s="109"/>
      <c r="C137" s="109"/>
      <c r="D137" s="242"/>
      <c r="E137" s="109"/>
      <c r="F137" s="109"/>
      <c r="G137" s="109"/>
      <c r="H137" s="109"/>
      <c r="I137" s="109"/>
      <c r="J137" s="109"/>
      <c r="K137" s="109"/>
      <c r="L137" s="109"/>
    </row>
    <row r="138" spans="2:12">
      <c r="B138" s="109"/>
      <c r="C138" s="109"/>
      <c r="D138" s="242"/>
      <c r="E138" s="109"/>
      <c r="F138" s="109"/>
      <c r="G138" s="109"/>
      <c r="H138" s="109"/>
      <c r="I138" s="109"/>
      <c r="J138" s="109"/>
      <c r="K138" s="109"/>
      <c r="L138" s="109"/>
    </row>
    <row r="139" spans="2:12">
      <c r="B139" s="109"/>
      <c r="C139" s="109"/>
      <c r="D139" s="242"/>
      <c r="E139" s="109"/>
      <c r="F139" s="109"/>
      <c r="G139" s="109"/>
      <c r="H139" s="109"/>
      <c r="I139" s="109"/>
      <c r="J139" s="109"/>
      <c r="K139" s="109"/>
      <c r="L139" s="109"/>
    </row>
    <row r="140" spans="2:12">
      <c r="B140" s="109"/>
      <c r="C140" s="109"/>
      <c r="D140" s="242"/>
      <c r="E140" s="109"/>
      <c r="F140" s="109"/>
      <c r="G140" s="109"/>
      <c r="H140" s="109"/>
      <c r="I140" s="109"/>
      <c r="J140" s="109"/>
      <c r="K140" s="109"/>
      <c r="L140" s="109"/>
    </row>
    <row r="141" spans="2:12">
      <c r="B141" s="109"/>
      <c r="C141" s="109"/>
      <c r="D141" s="242"/>
      <c r="E141" s="109"/>
      <c r="F141" s="109"/>
      <c r="G141" s="109"/>
      <c r="H141" s="109"/>
      <c r="I141" s="109"/>
      <c r="J141" s="109"/>
      <c r="K141" s="109"/>
      <c r="L141" s="109"/>
    </row>
    <row r="142" spans="2:12">
      <c r="B142" s="109"/>
      <c r="C142" s="109"/>
      <c r="D142" s="242"/>
      <c r="E142" s="109"/>
      <c r="F142" s="109"/>
      <c r="G142" s="109"/>
      <c r="H142" s="109"/>
      <c r="I142" s="109"/>
      <c r="J142" s="109"/>
      <c r="K142" s="109"/>
      <c r="L142" s="109"/>
    </row>
    <row r="143" spans="2:12">
      <c r="B143" s="109"/>
      <c r="C143" s="109"/>
      <c r="D143" s="242"/>
      <c r="E143" s="109"/>
      <c r="F143" s="109"/>
      <c r="G143" s="109"/>
      <c r="H143" s="109"/>
      <c r="I143" s="109"/>
      <c r="J143" s="109"/>
      <c r="K143" s="109"/>
      <c r="L143" s="109"/>
    </row>
    <row r="144" spans="2:12">
      <c r="B144" s="109"/>
      <c r="C144" s="109"/>
      <c r="D144" s="242"/>
      <c r="E144" s="109"/>
      <c r="F144" s="109"/>
      <c r="G144" s="109"/>
      <c r="H144" s="109"/>
      <c r="I144" s="109"/>
      <c r="J144" s="109"/>
      <c r="K144" s="109"/>
      <c r="L144" s="109"/>
    </row>
    <row r="145" spans="2:12">
      <c r="B145" s="109"/>
      <c r="C145" s="109"/>
      <c r="D145" s="242"/>
      <c r="E145" s="109"/>
      <c r="F145" s="109"/>
      <c r="G145" s="109"/>
      <c r="H145" s="109"/>
      <c r="I145" s="109"/>
      <c r="J145" s="109"/>
      <c r="K145" s="109"/>
      <c r="L145" s="109"/>
    </row>
    <row r="146" spans="2:12">
      <c r="B146" s="109"/>
      <c r="C146" s="109"/>
      <c r="D146" s="242"/>
      <c r="E146" s="109"/>
      <c r="F146" s="109"/>
      <c r="G146" s="109"/>
      <c r="H146" s="109"/>
      <c r="I146" s="109"/>
      <c r="J146" s="109"/>
      <c r="K146" s="109"/>
      <c r="L146" s="109"/>
    </row>
    <row r="147" spans="2:12">
      <c r="B147" s="109"/>
      <c r="C147" s="109"/>
      <c r="D147" s="242"/>
      <c r="E147" s="109"/>
      <c r="F147" s="109"/>
      <c r="G147" s="109"/>
      <c r="H147" s="109"/>
      <c r="I147" s="109"/>
      <c r="J147" s="109"/>
      <c r="K147" s="109"/>
      <c r="L147" s="109"/>
    </row>
    <row r="148" spans="2:12">
      <c r="B148" s="109"/>
      <c r="C148" s="109"/>
      <c r="D148" s="242"/>
      <c r="E148" s="109"/>
      <c r="F148" s="109"/>
      <c r="G148" s="109"/>
      <c r="H148" s="109"/>
      <c r="I148" s="109"/>
      <c r="J148" s="109"/>
      <c r="K148" s="109"/>
      <c r="L148" s="109"/>
    </row>
    <row r="149" spans="2:12">
      <c r="B149" s="109"/>
      <c r="C149" s="109"/>
      <c r="D149" s="242"/>
      <c r="E149" s="109"/>
      <c r="F149" s="109"/>
      <c r="G149" s="109"/>
      <c r="H149" s="109"/>
      <c r="I149" s="109"/>
      <c r="J149" s="109"/>
      <c r="K149" s="109"/>
      <c r="L149" s="109"/>
    </row>
    <row r="150" spans="2:12">
      <c r="B150" s="109"/>
      <c r="C150" s="109"/>
      <c r="D150" s="242"/>
      <c r="E150" s="109"/>
      <c r="F150" s="109"/>
      <c r="G150" s="109"/>
      <c r="H150" s="109"/>
      <c r="I150" s="109"/>
      <c r="J150" s="109"/>
      <c r="K150" s="109"/>
      <c r="L150" s="109"/>
    </row>
    <row r="151" spans="2:12">
      <c r="B151" s="109"/>
      <c r="C151" s="109"/>
      <c r="D151" s="242"/>
      <c r="E151" s="109"/>
      <c r="F151" s="109"/>
      <c r="G151" s="109"/>
      <c r="H151" s="109"/>
      <c r="I151" s="109"/>
      <c r="J151" s="109"/>
      <c r="K151" s="109"/>
      <c r="L151" s="109"/>
    </row>
    <row r="152" spans="2:12">
      <c r="B152" s="109"/>
      <c r="C152" s="109"/>
      <c r="D152" s="242"/>
      <c r="E152" s="109"/>
      <c r="F152" s="109"/>
      <c r="G152" s="109"/>
      <c r="H152" s="109"/>
      <c r="I152" s="109"/>
      <c r="J152" s="109"/>
      <c r="K152" s="109"/>
      <c r="L152" s="109"/>
    </row>
    <row r="153" spans="2:12">
      <c r="B153" s="109"/>
      <c r="C153" s="109"/>
      <c r="D153" s="242"/>
      <c r="E153" s="109"/>
      <c r="F153" s="109"/>
      <c r="G153" s="109"/>
      <c r="H153" s="109"/>
      <c r="I153" s="109"/>
      <c r="J153" s="109"/>
      <c r="K153" s="109"/>
      <c r="L153" s="109"/>
    </row>
    <row r="154" spans="2:12">
      <c r="B154" s="109"/>
      <c r="C154" s="109"/>
      <c r="D154" s="242"/>
      <c r="E154" s="109"/>
      <c r="F154" s="109"/>
      <c r="G154" s="109"/>
      <c r="H154" s="109"/>
      <c r="I154" s="109"/>
      <c r="J154" s="109"/>
      <c r="K154" s="109"/>
      <c r="L154" s="109"/>
    </row>
    <row r="155" spans="2:12">
      <c r="B155" s="109"/>
      <c r="C155" s="109"/>
      <c r="D155" s="242"/>
      <c r="E155" s="109"/>
      <c r="F155" s="109"/>
      <c r="G155" s="109"/>
      <c r="H155" s="109"/>
      <c r="I155" s="109"/>
      <c r="J155" s="109"/>
      <c r="K155" s="109"/>
      <c r="L155" s="109"/>
    </row>
    <row r="156" spans="2:12">
      <c r="B156" s="109"/>
      <c r="C156" s="109"/>
      <c r="D156" s="242"/>
      <c r="E156" s="109"/>
      <c r="F156" s="109"/>
      <c r="G156" s="109"/>
      <c r="H156" s="109"/>
      <c r="I156" s="109"/>
      <c r="J156" s="109"/>
      <c r="K156" s="109"/>
      <c r="L156" s="109"/>
    </row>
    <row r="157" spans="2:12">
      <c r="B157" s="109"/>
      <c r="C157" s="109"/>
      <c r="D157" s="242"/>
      <c r="E157" s="109"/>
      <c r="F157" s="109"/>
      <c r="G157" s="109"/>
      <c r="H157" s="109"/>
      <c r="I157" s="109"/>
      <c r="J157" s="109"/>
      <c r="K157" s="109"/>
      <c r="L157" s="109"/>
    </row>
    <row r="158" spans="2:12">
      <c r="B158" s="109"/>
      <c r="C158" s="109"/>
      <c r="D158" s="242"/>
      <c r="E158" s="109"/>
      <c r="F158" s="109"/>
      <c r="G158" s="109"/>
      <c r="H158" s="109"/>
      <c r="I158" s="109"/>
      <c r="J158" s="109"/>
      <c r="K158" s="109"/>
      <c r="L158" s="109"/>
    </row>
    <row r="159" spans="2:12">
      <c r="B159" s="109"/>
      <c r="C159" s="109"/>
      <c r="D159" s="242"/>
      <c r="E159" s="109"/>
      <c r="F159" s="109"/>
      <c r="G159" s="109"/>
      <c r="H159" s="109"/>
      <c r="I159" s="109"/>
      <c r="J159" s="109"/>
      <c r="K159" s="109"/>
      <c r="L159" s="109"/>
    </row>
    <row r="160" spans="2:12">
      <c r="B160" s="109"/>
      <c r="C160" s="109"/>
      <c r="D160" s="242"/>
      <c r="E160" s="109"/>
      <c r="F160" s="109"/>
      <c r="G160" s="109"/>
      <c r="H160" s="109"/>
      <c r="I160" s="109"/>
      <c r="J160" s="109"/>
      <c r="K160" s="109"/>
      <c r="L160" s="109"/>
    </row>
    <row r="161" spans="2:12">
      <c r="B161" s="109"/>
      <c r="C161" s="109"/>
      <c r="D161" s="242"/>
      <c r="E161" s="109"/>
      <c r="F161" s="109"/>
      <c r="G161" s="109"/>
      <c r="H161" s="109"/>
      <c r="I161" s="109"/>
      <c r="J161" s="109"/>
      <c r="K161" s="109"/>
      <c r="L161" s="109"/>
    </row>
    <row r="162" spans="2:12">
      <c r="B162" s="109"/>
      <c r="C162" s="109"/>
      <c r="D162" s="242"/>
      <c r="E162" s="109"/>
      <c r="F162" s="109"/>
      <c r="G162" s="109"/>
      <c r="H162" s="109"/>
      <c r="I162" s="109"/>
      <c r="J162" s="109"/>
      <c r="K162" s="109"/>
      <c r="L162" s="109"/>
    </row>
    <row r="163" spans="2:12">
      <c r="B163" s="109"/>
      <c r="C163" s="109"/>
      <c r="D163" s="242"/>
      <c r="E163" s="109"/>
      <c r="F163" s="109"/>
      <c r="G163" s="109"/>
      <c r="H163" s="109"/>
      <c r="I163" s="109"/>
      <c r="J163" s="109"/>
      <c r="K163" s="109"/>
      <c r="L163" s="109"/>
    </row>
    <row r="164" spans="2:12">
      <c r="B164" s="109"/>
      <c r="C164" s="109"/>
      <c r="D164" s="242"/>
      <c r="E164" s="109"/>
      <c r="F164" s="109"/>
      <c r="G164" s="109"/>
      <c r="H164" s="109"/>
      <c r="I164" s="109"/>
      <c r="J164" s="109"/>
      <c r="K164" s="109"/>
      <c r="L164" s="109"/>
    </row>
    <row r="165" spans="2:12">
      <c r="B165" s="109"/>
      <c r="C165" s="109"/>
      <c r="D165" s="242"/>
      <c r="E165" s="109"/>
      <c r="F165" s="109"/>
      <c r="G165" s="109"/>
      <c r="H165" s="109"/>
      <c r="I165" s="109"/>
      <c r="J165" s="109"/>
      <c r="K165" s="109"/>
      <c r="L165" s="109"/>
    </row>
    <row r="166" spans="2:12">
      <c r="B166" s="109"/>
      <c r="C166" s="109"/>
      <c r="D166" s="242"/>
      <c r="E166" s="109"/>
      <c r="F166" s="109"/>
      <c r="G166" s="109"/>
      <c r="H166" s="109"/>
      <c r="I166" s="109"/>
      <c r="J166" s="109"/>
      <c r="K166" s="109"/>
      <c r="L166" s="109"/>
    </row>
    <row r="167" spans="2:12">
      <c r="B167" s="109"/>
      <c r="C167" s="109"/>
      <c r="D167" s="242"/>
      <c r="E167" s="109"/>
      <c r="F167" s="109"/>
      <c r="G167" s="109"/>
      <c r="H167" s="109"/>
      <c r="I167" s="109"/>
      <c r="J167" s="109"/>
      <c r="K167" s="109"/>
      <c r="L167" s="109"/>
    </row>
    <row r="168" spans="2:12">
      <c r="B168" s="109"/>
      <c r="C168" s="109"/>
      <c r="D168" s="242"/>
      <c r="E168" s="109"/>
      <c r="F168" s="109"/>
      <c r="G168" s="109"/>
      <c r="H168" s="109"/>
      <c r="I168" s="109"/>
      <c r="J168" s="109"/>
      <c r="K168" s="109"/>
      <c r="L168" s="109"/>
    </row>
    <row r="169" spans="2:12">
      <c r="B169" s="109"/>
      <c r="C169" s="109"/>
      <c r="D169" s="242"/>
      <c r="E169" s="109"/>
      <c r="F169" s="109"/>
      <c r="G169" s="109"/>
      <c r="H169" s="109"/>
      <c r="I169" s="109"/>
      <c r="J169" s="109"/>
      <c r="K169" s="109"/>
      <c r="L169" s="109"/>
    </row>
    <row r="170" spans="2:12">
      <c r="B170" s="109"/>
      <c r="C170" s="109"/>
      <c r="D170" s="242"/>
      <c r="E170" s="109"/>
      <c r="F170" s="109"/>
      <c r="G170" s="109"/>
      <c r="H170" s="109"/>
      <c r="I170" s="109"/>
      <c r="J170" s="109"/>
      <c r="K170" s="109"/>
      <c r="L170" s="109"/>
    </row>
    <row r="171" spans="2:12">
      <c r="B171" s="109"/>
      <c r="C171" s="109"/>
      <c r="D171" s="242"/>
      <c r="E171" s="109"/>
      <c r="F171" s="109"/>
      <c r="G171" s="109"/>
      <c r="H171" s="109"/>
      <c r="I171" s="109"/>
      <c r="J171" s="109"/>
      <c r="K171" s="109"/>
      <c r="L171" s="109"/>
    </row>
    <row r="172" spans="2:12">
      <c r="B172" s="109"/>
      <c r="C172" s="109"/>
      <c r="D172" s="242"/>
      <c r="E172" s="109"/>
      <c r="F172" s="109"/>
      <c r="G172" s="109"/>
      <c r="H172" s="109"/>
      <c r="I172" s="109"/>
      <c r="J172" s="109"/>
      <c r="K172" s="109"/>
      <c r="L172" s="109"/>
    </row>
    <row r="173" spans="2:12">
      <c r="B173" s="109"/>
      <c r="C173" s="109"/>
      <c r="D173" s="242"/>
      <c r="E173" s="109"/>
      <c r="F173" s="109"/>
      <c r="G173" s="109"/>
      <c r="H173" s="109"/>
      <c r="I173" s="109"/>
      <c r="J173" s="109"/>
      <c r="K173" s="109"/>
      <c r="L173" s="109"/>
    </row>
    <row r="174" spans="2:12">
      <c r="B174" s="109"/>
      <c r="C174" s="109"/>
      <c r="D174" s="242"/>
      <c r="E174" s="109"/>
      <c r="F174" s="109"/>
      <c r="G174" s="109"/>
      <c r="H174" s="109"/>
      <c r="I174" s="109"/>
      <c r="J174" s="109"/>
      <c r="K174" s="109"/>
      <c r="L174" s="109"/>
    </row>
    <row r="175" spans="2:12">
      <c r="B175" s="109"/>
      <c r="C175" s="109"/>
      <c r="D175" s="242"/>
      <c r="E175" s="109"/>
      <c r="F175" s="109"/>
      <c r="G175" s="109"/>
      <c r="H175" s="109"/>
      <c r="I175" s="109"/>
      <c r="J175" s="109"/>
      <c r="K175" s="109"/>
      <c r="L175" s="109"/>
    </row>
    <row r="176" spans="2:12">
      <c r="B176" s="109"/>
      <c r="C176" s="109"/>
      <c r="D176" s="242"/>
      <c r="E176" s="109"/>
      <c r="F176" s="109"/>
      <c r="G176" s="109"/>
      <c r="H176" s="109"/>
      <c r="I176" s="109"/>
      <c r="J176" s="109"/>
      <c r="K176" s="109"/>
      <c r="L176" s="109"/>
    </row>
    <row r="177" spans="2:12">
      <c r="B177" s="109"/>
      <c r="C177" s="109"/>
      <c r="D177" s="242"/>
      <c r="E177" s="109"/>
      <c r="F177" s="109"/>
      <c r="G177" s="109"/>
      <c r="H177" s="109"/>
      <c r="I177" s="109"/>
      <c r="J177" s="109"/>
      <c r="K177" s="109"/>
      <c r="L177" s="109"/>
    </row>
    <row r="178" spans="2:12">
      <c r="B178" s="109"/>
      <c r="C178" s="109"/>
      <c r="D178" s="242"/>
      <c r="E178" s="109"/>
      <c r="F178" s="109"/>
      <c r="G178" s="109"/>
      <c r="H178" s="109"/>
      <c r="I178" s="109"/>
      <c r="J178" s="109"/>
      <c r="K178" s="109"/>
      <c r="L178" s="109"/>
    </row>
    <row r="179" spans="2:12">
      <c r="B179" s="109"/>
      <c r="C179" s="109"/>
      <c r="D179" s="242"/>
      <c r="E179" s="109"/>
      <c r="F179" s="109"/>
      <c r="G179" s="109"/>
      <c r="H179" s="109"/>
      <c r="I179" s="109"/>
      <c r="J179" s="109"/>
      <c r="K179" s="109"/>
      <c r="L179" s="109"/>
    </row>
    <row r="180" spans="2:12">
      <c r="B180" s="109"/>
      <c r="C180" s="109"/>
      <c r="D180" s="242"/>
      <c r="E180" s="109"/>
      <c r="F180" s="109"/>
      <c r="G180" s="109"/>
      <c r="H180" s="109"/>
      <c r="I180" s="109"/>
      <c r="J180" s="109"/>
      <c r="K180" s="109"/>
      <c r="L180" s="109"/>
    </row>
    <row r="181" spans="2:12">
      <c r="B181" s="109"/>
      <c r="C181" s="109"/>
      <c r="D181" s="242"/>
      <c r="E181" s="109"/>
      <c r="F181" s="109"/>
      <c r="G181" s="109"/>
      <c r="H181" s="109"/>
      <c r="I181" s="109"/>
      <c r="J181" s="109"/>
      <c r="K181" s="109"/>
      <c r="L181" s="109"/>
    </row>
    <row r="182" spans="2:12">
      <c r="B182" s="109"/>
      <c r="C182" s="109"/>
      <c r="D182" s="242"/>
      <c r="E182" s="109"/>
      <c r="F182" s="109"/>
      <c r="G182" s="109"/>
      <c r="H182" s="109"/>
      <c r="I182" s="109"/>
      <c r="J182" s="109"/>
      <c r="K182" s="109"/>
      <c r="L182" s="109"/>
    </row>
    <row r="183" spans="2:12">
      <c r="B183" s="109"/>
      <c r="C183" s="109"/>
      <c r="D183" s="242"/>
      <c r="E183" s="109"/>
      <c r="F183" s="109"/>
      <c r="G183" s="109"/>
      <c r="H183" s="109"/>
      <c r="I183" s="109"/>
      <c r="J183" s="109"/>
      <c r="K183" s="109"/>
      <c r="L183" s="109"/>
    </row>
    <row r="184" spans="2:12">
      <c r="B184" s="109"/>
      <c r="C184" s="109"/>
      <c r="D184" s="242"/>
      <c r="E184" s="109"/>
      <c r="F184" s="109"/>
      <c r="G184" s="109"/>
      <c r="H184" s="109"/>
      <c r="I184" s="109"/>
      <c r="J184" s="109"/>
      <c r="K184" s="109"/>
      <c r="L184" s="109"/>
    </row>
    <row r="185" spans="2:12">
      <c r="B185" s="109"/>
      <c r="C185" s="109"/>
      <c r="D185" s="242"/>
      <c r="E185" s="109"/>
      <c r="F185" s="109"/>
      <c r="G185" s="109"/>
      <c r="H185" s="109"/>
      <c r="I185" s="109"/>
      <c r="J185" s="109"/>
      <c r="K185" s="109"/>
      <c r="L185" s="109"/>
    </row>
    <row r="186" spans="2:12">
      <c r="B186" s="109"/>
      <c r="C186" s="109"/>
      <c r="D186" s="242"/>
      <c r="E186" s="109"/>
      <c r="F186" s="109"/>
      <c r="G186" s="109"/>
      <c r="H186" s="109"/>
      <c r="I186" s="109"/>
      <c r="J186" s="109"/>
      <c r="K186" s="109"/>
      <c r="L186" s="109"/>
    </row>
    <row r="187" spans="2:12">
      <c r="B187" s="109"/>
      <c r="C187" s="109"/>
      <c r="D187" s="242"/>
      <c r="E187" s="109"/>
      <c r="F187" s="109"/>
      <c r="G187" s="109"/>
      <c r="H187" s="109"/>
      <c r="I187" s="109"/>
      <c r="J187" s="109"/>
      <c r="K187" s="109"/>
      <c r="L187" s="109"/>
    </row>
    <row r="188" spans="2:12">
      <c r="B188" s="109"/>
      <c r="C188" s="109"/>
      <c r="D188" s="242"/>
      <c r="E188" s="109"/>
      <c r="F188" s="109"/>
      <c r="G188" s="109"/>
      <c r="H188" s="109"/>
      <c r="I188" s="109"/>
      <c r="J188" s="109"/>
      <c r="K188" s="109"/>
      <c r="L188" s="109"/>
    </row>
    <row r="189" spans="2:12">
      <c r="B189" s="109"/>
      <c r="C189" s="109"/>
      <c r="D189" s="242"/>
      <c r="E189" s="109"/>
      <c r="F189" s="109"/>
      <c r="G189" s="109"/>
      <c r="H189" s="109"/>
      <c r="I189" s="109"/>
      <c r="J189" s="109"/>
      <c r="K189" s="109"/>
      <c r="L189" s="109"/>
    </row>
    <row r="190" spans="2:12">
      <c r="B190" s="109"/>
      <c r="C190" s="109"/>
      <c r="D190" s="242"/>
      <c r="E190" s="109"/>
      <c r="F190" s="109"/>
      <c r="G190" s="109"/>
      <c r="H190" s="109"/>
      <c r="I190" s="109"/>
      <c r="J190" s="109"/>
      <c r="K190" s="109"/>
      <c r="L190" s="109"/>
    </row>
    <row r="191" spans="2:12">
      <c r="B191" s="109"/>
      <c r="C191" s="109"/>
      <c r="D191" s="242"/>
      <c r="E191" s="109"/>
      <c r="F191" s="109"/>
      <c r="G191" s="109"/>
      <c r="H191" s="109"/>
      <c r="I191" s="109"/>
      <c r="J191" s="109"/>
      <c r="K191" s="109"/>
      <c r="L191" s="109"/>
    </row>
    <row r="192" spans="2:12">
      <c r="B192" s="109"/>
      <c r="C192" s="109"/>
      <c r="D192" s="242"/>
      <c r="E192" s="109"/>
      <c r="F192" s="109"/>
      <c r="G192" s="109"/>
      <c r="H192" s="109"/>
      <c r="I192" s="109"/>
      <c r="J192" s="109"/>
      <c r="K192" s="109"/>
      <c r="L192" s="109"/>
    </row>
    <row r="193" spans="2:12">
      <c r="B193" s="109"/>
      <c r="C193" s="109"/>
      <c r="D193" s="242"/>
      <c r="E193" s="109"/>
      <c r="F193" s="109"/>
      <c r="G193" s="109"/>
      <c r="H193" s="109"/>
      <c r="I193" s="109"/>
      <c r="J193" s="109"/>
      <c r="K193" s="109"/>
      <c r="L193" s="109"/>
    </row>
    <row r="194" spans="2:12">
      <c r="B194" s="109"/>
      <c r="C194" s="109"/>
      <c r="D194" s="242"/>
      <c r="E194" s="109"/>
      <c r="F194" s="109"/>
      <c r="G194" s="109"/>
      <c r="H194" s="109"/>
      <c r="I194" s="109"/>
      <c r="J194" s="109"/>
      <c r="K194" s="109"/>
      <c r="L194" s="109"/>
    </row>
    <row r="195" spans="2:12">
      <c r="B195" s="109"/>
      <c r="C195" s="109"/>
      <c r="D195" s="242"/>
      <c r="E195" s="109"/>
      <c r="F195" s="109"/>
      <c r="G195" s="109"/>
      <c r="H195" s="109"/>
      <c r="I195" s="109"/>
      <c r="J195" s="109"/>
      <c r="K195" s="109"/>
      <c r="L195" s="109"/>
    </row>
    <row r="196" spans="2:12">
      <c r="B196" s="109"/>
      <c r="C196" s="109"/>
      <c r="D196" s="242"/>
      <c r="E196" s="109"/>
      <c r="F196" s="109"/>
      <c r="G196" s="109"/>
      <c r="H196" s="109"/>
      <c r="I196" s="109"/>
      <c r="J196" s="109"/>
      <c r="K196" s="109"/>
      <c r="L196" s="109"/>
    </row>
    <row r="197" spans="2:12">
      <c r="B197" s="109"/>
      <c r="C197" s="109"/>
      <c r="D197" s="242"/>
      <c r="E197" s="109"/>
      <c r="F197" s="109"/>
      <c r="G197" s="109"/>
      <c r="H197" s="109"/>
      <c r="I197" s="109"/>
      <c r="J197" s="109"/>
      <c r="K197" s="109"/>
      <c r="L197" s="109"/>
    </row>
    <row r="198" spans="2:12">
      <c r="B198" s="109"/>
      <c r="C198" s="109"/>
      <c r="D198" s="242"/>
      <c r="E198" s="109"/>
      <c r="F198" s="109"/>
      <c r="G198" s="109"/>
      <c r="H198" s="109"/>
      <c r="I198" s="109"/>
      <c r="J198" s="109"/>
      <c r="K198" s="109"/>
      <c r="L198" s="109"/>
    </row>
    <row r="199" spans="2:12">
      <c r="B199" s="109"/>
      <c r="C199" s="109"/>
      <c r="D199" s="242"/>
      <c r="E199" s="109"/>
      <c r="F199" s="109"/>
      <c r="G199" s="109"/>
      <c r="H199" s="109"/>
      <c r="I199" s="109"/>
      <c r="J199" s="109"/>
      <c r="K199" s="109"/>
      <c r="L199" s="109"/>
    </row>
    <row r="200" spans="2:12">
      <c r="B200" s="109"/>
      <c r="C200" s="109"/>
      <c r="D200" s="242"/>
      <c r="E200" s="109"/>
      <c r="F200" s="109"/>
      <c r="G200" s="109"/>
      <c r="H200" s="109"/>
      <c r="I200" s="109"/>
      <c r="J200" s="109"/>
      <c r="K200" s="109"/>
      <c r="L200" s="109"/>
    </row>
    <row r="201" spans="2:12">
      <c r="B201" s="109"/>
      <c r="C201" s="109"/>
      <c r="D201" s="242"/>
      <c r="E201" s="109"/>
      <c r="F201" s="109"/>
      <c r="G201" s="109"/>
      <c r="H201" s="109"/>
      <c r="I201" s="109"/>
      <c r="J201" s="109"/>
      <c r="K201" s="109"/>
      <c r="L201" s="109"/>
    </row>
    <row r="202" spans="2:12">
      <c r="B202" s="109"/>
      <c r="C202" s="109"/>
      <c r="D202" s="242"/>
      <c r="E202" s="109"/>
      <c r="F202" s="109"/>
      <c r="G202" s="109"/>
      <c r="H202" s="109"/>
      <c r="I202" s="109"/>
      <c r="J202" s="109"/>
      <c r="K202" s="109"/>
      <c r="L202" s="109"/>
    </row>
    <row r="203" spans="2:12">
      <c r="B203" s="109"/>
      <c r="C203" s="109"/>
      <c r="D203" s="242"/>
      <c r="E203" s="109"/>
      <c r="F203" s="109"/>
      <c r="G203" s="109"/>
      <c r="H203" s="109"/>
      <c r="I203" s="109"/>
      <c r="J203" s="109"/>
      <c r="K203" s="109"/>
      <c r="L203" s="109"/>
    </row>
    <row r="204" spans="2:12">
      <c r="B204" s="109"/>
      <c r="C204" s="109"/>
      <c r="D204" s="242"/>
      <c r="E204" s="109"/>
      <c r="F204" s="109"/>
      <c r="G204" s="109"/>
      <c r="H204" s="109"/>
      <c r="I204" s="109"/>
      <c r="J204" s="109"/>
      <c r="K204" s="109"/>
      <c r="L204" s="109"/>
    </row>
    <row r="205" spans="2:12">
      <c r="B205" s="109"/>
      <c r="C205" s="109"/>
      <c r="D205" s="242"/>
      <c r="E205" s="109"/>
      <c r="F205" s="109"/>
      <c r="G205" s="109"/>
      <c r="H205" s="109"/>
      <c r="I205" s="109"/>
      <c r="J205" s="109"/>
      <c r="K205" s="109"/>
      <c r="L205" s="109"/>
    </row>
    <row r="206" spans="2:12">
      <c r="B206" s="109"/>
      <c r="C206" s="109"/>
      <c r="D206" s="242"/>
      <c r="E206" s="109"/>
      <c r="F206" s="109"/>
      <c r="G206" s="109"/>
      <c r="H206" s="109"/>
      <c r="I206" s="109"/>
      <c r="J206" s="109"/>
      <c r="K206" s="109"/>
      <c r="L206" s="109"/>
    </row>
    <row r="207" spans="2:12">
      <c r="B207" s="109"/>
      <c r="C207" s="109"/>
      <c r="D207" s="242"/>
      <c r="E207" s="109"/>
      <c r="F207" s="109"/>
      <c r="G207" s="109"/>
      <c r="H207" s="109"/>
      <c r="I207" s="109"/>
      <c r="J207" s="109"/>
      <c r="K207" s="109"/>
      <c r="L207" s="109"/>
    </row>
    <row r="208" spans="2:12">
      <c r="B208" s="109"/>
      <c r="C208" s="109"/>
      <c r="D208" s="242"/>
      <c r="E208" s="109"/>
      <c r="F208" s="109"/>
      <c r="G208" s="109"/>
      <c r="H208" s="109"/>
      <c r="I208" s="109"/>
      <c r="J208" s="109"/>
      <c r="K208" s="109"/>
      <c r="L208" s="109"/>
    </row>
    <row r="209" spans="2:12">
      <c r="B209" s="109"/>
      <c r="C209" s="109"/>
      <c r="D209" s="242"/>
      <c r="E209" s="109"/>
      <c r="F209" s="109"/>
      <c r="G209" s="109"/>
      <c r="H209" s="109"/>
      <c r="I209" s="109"/>
      <c r="J209" s="109"/>
      <c r="K209" s="109"/>
      <c r="L209" s="109"/>
    </row>
    <row r="210" spans="2:12">
      <c r="B210" s="109"/>
      <c r="C210" s="109"/>
      <c r="D210" s="242"/>
      <c r="E210" s="109"/>
      <c r="F210" s="109"/>
      <c r="G210" s="109"/>
      <c r="H210" s="109"/>
      <c r="I210" s="109"/>
      <c r="J210" s="109"/>
      <c r="K210" s="109"/>
      <c r="L210" s="109"/>
    </row>
    <row r="211" spans="2:12">
      <c r="B211" s="109"/>
      <c r="C211" s="109"/>
      <c r="D211" s="242"/>
      <c r="E211" s="109"/>
      <c r="F211" s="109"/>
      <c r="G211" s="109"/>
      <c r="H211" s="109"/>
      <c r="I211" s="109"/>
      <c r="J211" s="109"/>
      <c r="K211" s="109"/>
      <c r="L211" s="109"/>
    </row>
    <row r="212" spans="2:12">
      <c r="B212" s="109"/>
      <c r="C212" s="109"/>
      <c r="D212" s="242"/>
      <c r="E212" s="109"/>
      <c r="F212" s="109"/>
      <c r="G212" s="109"/>
      <c r="H212" s="109"/>
      <c r="I212" s="109"/>
      <c r="J212" s="109"/>
      <c r="K212" s="109"/>
      <c r="L212" s="109"/>
    </row>
    <row r="213" spans="2:12">
      <c r="B213" s="109"/>
      <c r="C213" s="109"/>
      <c r="D213" s="242"/>
      <c r="E213" s="109"/>
      <c r="F213" s="109"/>
      <c r="G213" s="109"/>
      <c r="H213" s="109"/>
      <c r="I213" s="109"/>
      <c r="J213" s="109"/>
      <c r="K213" s="109"/>
      <c r="L213" s="109"/>
    </row>
    <row r="214" spans="2:12">
      <c r="B214" s="109"/>
      <c r="C214" s="109"/>
      <c r="D214" s="242"/>
      <c r="E214" s="109"/>
      <c r="F214" s="109"/>
      <c r="G214" s="109"/>
      <c r="H214" s="109"/>
      <c r="I214" s="109"/>
      <c r="J214" s="109"/>
      <c r="K214" s="109"/>
      <c r="L214" s="109"/>
    </row>
    <row r="215" spans="2:12">
      <c r="B215" s="109"/>
      <c r="C215" s="109"/>
      <c r="D215" s="242"/>
      <c r="E215" s="109"/>
      <c r="F215" s="109"/>
      <c r="G215" s="109"/>
      <c r="H215" s="109"/>
      <c r="I215" s="109"/>
      <c r="J215" s="109"/>
      <c r="K215" s="109"/>
      <c r="L215" s="109"/>
    </row>
    <row r="216" spans="2:12">
      <c r="B216" s="109"/>
      <c r="C216" s="109"/>
      <c r="D216" s="242"/>
      <c r="E216" s="109"/>
      <c r="F216" s="109"/>
      <c r="G216" s="109"/>
      <c r="H216" s="109"/>
      <c r="I216" s="109"/>
      <c r="J216" s="109"/>
      <c r="K216" s="109"/>
      <c r="L216" s="109"/>
    </row>
    <row r="217" spans="2:12">
      <c r="B217" s="109"/>
      <c r="C217" s="109"/>
      <c r="D217" s="242"/>
      <c r="E217" s="109"/>
      <c r="F217" s="109"/>
      <c r="G217" s="109"/>
      <c r="H217" s="109"/>
      <c r="I217" s="109"/>
      <c r="J217" s="109"/>
      <c r="K217" s="109"/>
      <c r="L217" s="109"/>
    </row>
    <row r="218" spans="2:12">
      <c r="B218" s="109"/>
      <c r="C218" s="109"/>
      <c r="D218" s="242"/>
      <c r="E218" s="109"/>
      <c r="F218" s="109"/>
      <c r="G218" s="109"/>
      <c r="H218" s="109"/>
      <c r="I218" s="109"/>
      <c r="J218" s="109"/>
      <c r="K218" s="109"/>
      <c r="L218" s="109"/>
    </row>
    <row r="219" spans="2:12">
      <c r="B219" s="109"/>
      <c r="C219" s="109"/>
      <c r="D219" s="242"/>
      <c r="E219" s="109"/>
      <c r="F219" s="109"/>
      <c r="G219" s="109"/>
      <c r="H219" s="109"/>
      <c r="I219" s="109"/>
      <c r="J219" s="109"/>
      <c r="K219" s="109"/>
      <c r="L219" s="109"/>
    </row>
    <row r="220" spans="2:12">
      <c r="B220" s="109"/>
      <c r="C220" s="109"/>
      <c r="D220" s="242"/>
      <c r="E220" s="109"/>
      <c r="F220" s="109"/>
      <c r="G220" s="109"/>
      <c r="H220" s="109"/>
      <c r="I220" s="109"/>
      <c r="J220" s="109"/>
      <c r="K220" s="109"/>
      <c r="L220" s="109"/>
    </row>
    <row r="221" spans="2:12">
      <c r="B221" s="109"/>
      <c r="C221" s="109"/>
      <c r="D221" s="242"/>
      <c r="E221" s="109"/>
      <c r="F221" s="109"/>
      <c r="G221" s="109"/>
      <c r="H221" s="109"/>
      <c r="I221" s="109"/>
      <c r="J221" s="109"/>
      <c r="K221" s="109"/>
      <c r="L221" s="109"/>
    </row>
    <row r="222" spans="2:12">
      <c r="B222" s="109"/>
      <c r="C222" s="109"/>
      <c r="D222" s="242"/>
      <c r="E222" s="109"/>
      <c r="F222" s="109"/>
      <c r="G222" s="109"/>
      <c r="H222" s="109"/>
      <c r="I222" s="109"/>
      <c r="J222" s="109"/>
      <c r="K222" s="109"/>
      <c r="L222" s="109"/>
    </row>
  </sheetData>
  <sheetProtection algorithmName="SHA-512" hashValue="9BB6lCN2Gyu+qVWy1YiUbj8LV+FMCasOOQm46qyWSWge2Fzbq1KBBK8xDeau4afGZzYE83sVelIgfNx9Shlw+Q==" saltValue="/YJS2oF99qAd7xyw/Q5LDw==" spinCount="100000" sheet="1" objects="1" scenarios="1"/>
  <mergeCells count="8">
    <mergeCell ref="B22:C22"/>
    <mergeCell ref="C4:L4"/>
    <mergeCell ref="B5:G5"/>
    <mergeCell ref="H5:K5"/>
    <mergeCell ref="C18:C20"/>
    <mergeCell ref="B7:C7"/>
    <mergeCell ref="B11:C11"/>
    <mergeCell ref="B17:C17"/>
  </mergeCells>
  <pageMargins left="0.25" right="0.25" top="0.75" bottom="0.75" header="0.3" footer="0.3"/>
  <pageSetup paperSize="8" scale="25" orientation="landscape" horizontalDpi="1200" verticalDpi="1200" r:id="rId1"/>
  <headerFooter>
    <oddFooter>&amp;L_x000D_&amp;1#&amp;"Calibri"&amp;10&amp;K000000 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CEF86-842A-4DDC-BC26-B66D7265883A}">
  <sheetPr>
    <tabColor theme="3"/>
  </sheetPr>
  <dimension ref="B9:H21"/>
  <sheetViews>
    <sheetView view="pageBreakPreview" zoomScaleNormal="100" zoomScaleSheetLayoutView="100" workbookViewId="0">
      <selection activeCell="I14" sqref="I14"/>
    </sheetView>
  </sheetViews>
  <sheetFormatPr defaultColWidth="8.8984375" defaultRowHeight="12.5"/>
  <sheetData>
    <row r="9" spans="2:8">
      <c r="B9" s="26" t="s">
        <v>109</v>
      </c>
      <c r="C9" s="26"/>
      <c r="D9" s="26"/>
      <c r="E9" s="26"/>
      <c r="F9" s="26"/>
      <c r="G9" s="26"/>
      <c r="H9" s="26"/>
    </row>
    <row r="20" spans="2:8">
      <c r="B20" s="1146" t="s">
        <v>110</v>
      </c>
      <c r="C20" s="1146"/>
      <c r="D20" s="1146"/>
      <c r="E20" s="1146"/>
      <c r="F20" s="1146"/>
      <c r="G20" s="1146"/>
      <c r="H20" s="1146"/>
    </row>
    <row r="21" spans="2:8">
      <c r="B21" s="1146" t="s">
        <v>8</v>
      </c>
      <c r="C21" s="1146"/>
      <c r="D21" s="1146"/>
      <c r="E21" s="1146"/>
      <c r="F21" s="1146"/>
      <c r="G21" s="1146"/>
      <c r="H21" s="1146"/>
    </row>
  </sheetData>
  <sheetProtection algorithmName="SHA-512" hashValue="cpzcyTj481g4Rc9qFUMA+k/qRjgWucDTFAU8QDJ9Xu4pKcOa84n4bpRKRAH7f8OhZIhzFv1LT/VREtKFvwG5uQ==" saltValue="C9RbbCfQZ2jm6y+irv2luQ==" spinCount="100000" sheet="1" objects="1" scenarios="1"/>
  <mergeCells count="2">
    <mergeCell ref="B20:H20"/>
    <mergeCell ref="B21:H21"/>
  </mergeCells>
  <hyperlinks>
    <hyperlink ref="B20:H20" location="'Environment-related Performance'!A1" display="Climate-related performance" xr:uid="{B5644858-B321-4823-8C52-3E855D569285}"/>
    <hyperlink ref="B21:H21" location="'GHG emissions'!A1" display="GHG emissions" xr:uid="{03ECC942-7E7E-4826-8CFC-F99528DDDEF4}"/>
  </hyperlinks>
  <pageMargins left="0.7" right="0.7" top="0.75" bottom="0.75" header="0.3" footer="0.3"/>
  <pageSetup paperSize="9" orientation="portrait" r:id="rId1"/>
  <headerFooter>
    <oddFooter>&amp;L_x000D_&amp;1#&amp;"Calibri"&amp;10&amp;K000000 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415A7-167C-4256-99AE-81CC3E6E4CAA}">
  <sheetPr>
    <tabColor theme="9" tint="0.59999389629810485"/>
    <pageSetUpPr fitToPage="1"/>
  </sheetPr>
  <dimension ref="B1:P46"/>
  <sheetViews>
    <sheetView zoomScaleNormal="100" zoomScaleSheetLayoutView="100" workbookViewId="0">
      <selection activeCell="H2" sqref="H2"/>
    </sheetView>
  </sheetViews>
  <sheetFormatPr defaultRowHeight="12.5"/>
  <cols>
    <col min="1" max="1" width="5" customWidth="1"/>
    <col min="2" max="2" width="55" customWidth="1"/>
    <col min="3" max="10" width="12.69921875" customWidth="1"/>
    <col min="11" max="13" width="13.09765625" customWidth="1"/>
    <col min="14" max="16" width="11.09765625" customWidth="1"/>
  </cols>
  <sheetData>
    <row r="1" spans="2:15" ht="13.4" customHeight="1">
      <c r="E1" s="176"/>
      <c r="I1" s="270" t="s">
        <v>85</v>
      </c>
    </row>
    <row r="2" spans="2:15" ht="63" customHeight="1">
      <c r="E2" s="176"/>
    </row>
    <row r="3" spans="2:15" ht="18" customHeight="1">
      <c r="E3" s="1138"/>
      <c r="F3" s="1138"/>
      <c r="G3" s="1138"/>
      <c r="H3" s="1138"/>
      <c r="I3" s="1138"/>
      <c r="J3" s="1138"/>
      <c r="K3" s="1138"/>
      <c r="L3" s="1138"/>
      <c r="M3" s="1138"/>
      <c r="N3" s="1138"/>
      <c r="O3" s="1138"/>
    </row>
    <row r="4" spans="2:15" ht="21">
      <c r="B4" s="272" t="s">
        <v>111</v>
      </c>
      <c r="C4" s="1138"/>
      <c r="D4" s="1138"/>
      <c r="E4" s="1138"/>
      <c r="F4" s="1138"/>
      <c r="G4" s="1138"/>
      <c r="H4" s="1138"/>
      <c r="I4" s="1138"/>
      <c r="J4" s="1138"/>
      <c r="K4" s="1138"/>
      <c r="L4" s="1138"/>
      <c r="M4" s="1138"/>
    </row>
    <row r="5" spans="2:15" ht="21">
      <c r="B5" s="19"/>
      <c r="C5" s="22"/>
      <c r="D5" s="22"/>
      <c r="E5" s="22"/>
      <c r="F5" s="22"/>
      <c r="G5" s="22"/>
      <c r="H5" s="186"/>
      <c r="I5" s="1138"/>
      <c r="J5" s="1138"/>
      <c r="K5" s="1138"/>
      <c r="L5" s="1138"/>
      <c r="M5" s="22"/>
      <c r="N5" s="22"/>
    </row>
    <row r="6" spans="2:15" ht="25">
      <c r="B6" s="494" t="s">
        <v>112</v>
      </c>
      <c r="C6" s="439" t="s">
        <v>113</v>
      </c>
      <c r="D6" s="439" t="s">
        <v>114</v>
      </c>
      <c r="E6" s="495" t="s">
        <v>115</v>
      </c>
      <c r="F6" s="495" t="s">
        <v>116</v>
      </c>
      <c r="G6" s="495" t="s">
        <v>117</v>
      </c>
      <c r="H6" s="495" t="s">
        <v>118</v>
      </c>
      <c r="I6" s="495" t="s">
        <v>119</v>
      </c>
      <c r="J6" s="7"/>
      <c r="K6" s="7"/>
      <c r="L6" s="7"/>
      <c r="M6" s="7"/>
      <c r="N6" s="7"/>
      <c r="O6" s="7"/>
    </row>
    <row r="7" spans="2:15" ht="12.65" customHeight="1">
      <c r="B7" s="499" t="s">
        <v>120</v>
      </c>
      <c r="C7" s="500"/>
      <c r="D7" s="501"/>
      <c r="E7" s="501"/>
      <c r="F7" s="501"/>
      <c r="G7" s="501"/>
      <c r="H7" s="501"/>
      <c r="I7" s="501"/>
      <c r="J7" s="7"/>
      <c r="K7" s="7"/>
      <c r="L7" s="7"/>
      <c r="M7" s="7"/>
      <c r="N7" s="7"/>
      <c r="O7" s="7"/>
    </row>
    <row r="8" spans="2:15" ht="12.65" customHeight="1">
      <c r="B8" s="51" t="s">
        <v>121</v>
      </c>
      <c r="C8" s="496" t="s">
        <v>122</v>
      </c>
      <c r="D8" s="700" t="s">
        <v>123</v>
      </c>
      <c r="E8" s="411">
        <v>33081</v>
      </c>
      <c r="F8" s="211">
        <v>36244</v>
      </c>
      <c r="G8" s="211">
        <v>37107</v>
      </c>
      <c r="H8" s="211">
        <v>35180</v>
      </c>
      <c r="I8" s="211">
        <v>33722</v>
      </c>
      <c r="J8" s="7"/>
      <c r="K8" s="7"/>
      <c r="L8" s="1150"/>
      <c r="M8" s="7"/>
      <c r="N8" s="7"/>
      <c r="O8" s="7"/>
    </row>
    <row r="9" spans="2:15" ht="12.65" customHeight="1">
      <c r="B9" s="51" t="s">
        <v>124</v>
      </c>
      <c r="C9" s="496" t="s">
        <v>122</v>
      </c>
      <c r="D9" s="700" t="s">
        <v>123</v>
      </c>
      <c r="E9" s="411">
        <v>6271</v>
      </c>
      <c r="F9" s="211">
        <v>7686</v>
      </c>
      <c r="G9" s="211">
        <v>8868</v>
      </c>
      <c r="H9" s="211">
        <v>5998</v>
      </c>
      <c r="I9" s="211">
        <v>5057</v>
      </c>
      <c r="J9" s="7"/>
      <c r="K9" s="7"/>
      <c r="L9" s="1150"/>
      <c r="M9" s="7"/>
      <c r="N9" s="7"/>
      <c r="O9" s="7"/>
    </row>
    <row r="10" spans="2:15" ht="24.65" customHeight="1">
      <c r="B10" s="51" t="s">
        <v>125</v>
      </c>
      <c r="C10" s="497" t="s">
        <v>122</v>
      </c>
      <c r="D10" s="700" t="s">
        <v>123</v>
      </c>
      <c r="E10" s="710">
        <v>25540</v>
      </c>
      <c r="F10" s="237">
        <v>27408</v>
      </c>
      <c r="G10" s="237">
        <v>27750</v>
      </c>
      <c r="H10" s="237">
        <v>29015</v>
      </c>
      <c r="I10" s="237">
        <v>28503</v>
      </c>
      <c r="J10" s="7"/>
      <c r="K10" s="7"/>
      <c r="L10" s="1150"/>
      <c r="M10" s="7"/>
      <c r="N10" s="7"/>
      <c r="O10" s="7"/>
    </row>
    <row r="11" spans="2:15" ht="24" customHeight="1">
      <c r="B11" s="51" t="s">
        <v>126</v>
      </c>
      <c r="C11" s="497" t="s">
        <v>122</v>
      </c>
      <c r="D11" s="701" t="s">
        <v>127</v>
      </c>
      <c r="E11" s="710">
        <v>1270</v>
      </c>
      <c r="F11" s="237">
        <v>1150</v>
      </c>
      <c r="G11" s="237">
        <v>489</v>
      </c>
      <c r="H11" s="237">
        <v>167</v>
      </c>
      <c r="I11" s="237">
        <v>162</v>
      </c>
      <c r="J11" s="7"/>
      <c r="K11" s="7"/>
      <c r="L11" s="1150"/>
      <c r="M11" s="7"/>
      <c r="N11" s="7"/>
      <c r="O11" s="7"/>
    </row>
    <row r="12" spans="2:15" ht="15" customHeight="1">
      <c r="B12" s="51" t="s">
        <v>128</v>
      </c>
      <c r="C12" s="497" t="s">
        <v>129</v>
      </c>
      <c r="D12" s="702" t="s">
        <v>127</v>
      </c>
      <c r="E12" s="713" t="s">
        <v>130</v>
      </c>
      <c r="F12" s="708" t="s">
        <v>131</v>
      </c>
      <c r="G12" s="708" t="s">
        <v>132</v>
      </c>
      <c r="H12" s="708" t="s">
        <v>132</v>
      </c>
      <c r="I12" s="708" t="s">
        <v>132</v>
      </c>
      <c r="J12" s="7"/>
      <c r="K12" s="7"/>
      <c r="L12" s="1150"/>
      <c r="M12" s="7"/>
      <c r="N12" s="7"/>
      <c r="O12" s="7"/>
    </row>
    <row r="13" spans="2:15" ht="13" customHeight="1">
      <c r="B13" s="51" t="s">
        <v>133</v>
      </c>
      <c r="C13" s="497" t="s">
        <v>134</v>
      </c>
      <c r="D13" s="700" t="s">
        <v>123</v>
      </c>
      <c r="E13" s="709" t="s">
        <v>135</v>
      </c>
      <c r="F13" s="708" t="s">
        <v>136</v>
      </c>
      <c r="G13" s="708" t="s">
        <v>132</v>
      </c>
      <c r="H13" s="708" t="s">
        <v>132</v>
      </c>
      <c r="I13" s="708" t="s">
        <v>132</v>
      </c>
      <c r="J13" s="7"/>
      <c r="K13" s="7"/>
      <c r="L13" s="1150"/>
      <c r="M13" s="7"/>
      <c r="N13" s="7"/>
      <c r="O13" s="7"/>
    </row>
    <row r="14" spans="2:15" ht="12.65" customHeight="1">
      <c r="B14" s="499" t="s">
        <v>137</v>
      </c>
      <c r="C14" s="502"/>
      <c r="D14" s="503"/>
      <c r="E14" s="503"/>
      <c r="F14" s="504"/>
      <c r="G14" s="505"/>
      <c r="H14" s="506"/>
      <c r="I14" s="506"/>
      <c r="J14" s="7"/>
      <c r="K14" s="7"/>
      <c r="L14" s="1150"/>
      <c r="M14" s="7"/>
      <c r="N14" s="7"/>
      <c r="O14" s="7"/>
    </row>
    <row r="15" spans="2:15" ht="12.65" customHeight="1">
      <c r="B15" s="51" t="s">
        <v>138</v>
      </c>
      <c r="C15" s="497" t="s">
        <v>139</v>
      </c>
      <c r="D15" s="701" t="s">
        <v>127</v>
      </c>
      <c r="E15" s="710">
        <v>89711</v>
      </c>
      <c r="F15" s="237">
        <v>88603</v>
      </c>
      <c r="G15" s="237">
        <v>92240</v>
      </c>
      <c r="H15" s="237">
        <v>87465</v>
      </c>
      <c r="I15" s="237">
        <v>78963</v>
      </c>
      <c r="J15" s="7"/>
      <c r="K15" s="7"/>
      <c r="L15" s="1150"/>
      <c r="M15" s="7"/>
      <c r="N15" s="7"/>
      <c r="O15" s="7"/>
    </row>
    <row r="16" spans="2:15" ht="12.65" customHeight="1">
      <c r="B16" s="51" t="s">
        <v>140</v>
      </c>
      <c r="C16" s="497" t="s">
        <v>139</v>
      </c>
      <c r="D16" s="703"/>
      <c r="E16" s="710">
        <v>10361</v>
      </c>
      <c r="F16" s="708" t="s">
        <v>141</v>
      </c>
      <c r="G16" s="708" t="s">
        <v>141</v>
      </c>
      <c r="H16" s="708" t="s">
        <v>141</v>
      </c>
      <c r="I16" s="708" t="s">
        <v>141</v>
      </c>
      <c r="J16" s="7"/>
      <c r="K16" s="7"/>
      <c r="L16" s="1150"/>
      <c r="M16" s="7"/>
      <c r="N16" s="7"/>
      <c r="O16" s="7"/>
    </row>
    <row r="17" spans="2:16" ht="12.65" customHeight="1">
      <c r="B17" s="499" t="s">
        <v>142</v>
      </c>
      <c r="C17" s="502"/>
      <c r="D17" s="505"/>
      <c r="E17" s="505"/>
      <c r="F17" s="507"/>
      <c r="G17" s="505"/>
      <c r="H17" s="506"/>
      <c r="I17" s="506"/>
      <c r="J17" s="7"/>
      <c r="K17" s="7"/>
      <c r="L17" s="1150"/>
      <c r="M17" s="7"/>
      <c r="N17" s="7"/>
      <c r="O17" s="7"/>
    </row>
    <row r="18" spans="2:16" ht="12.65" customHeight="1">
      <c r="B18" s="51" t="s">
        <v>143</v>
      </c>
      <c r="C18" s="496" t="s">
        <v>144</v>
      </c>
      <c r="D18" s="702" t="s">
        <v>127</v>
      </c>
      <c r="E18" s="710">
        <v>503</v>
      </c>
      <c r="F18" s="211">
        <v>474</v>
      </c>
      <c r="G18" s="211">
        <v>447</v>
      </c>
      <c r="H18" s="211">
        <v>231</v>
      </c>
      <c r="I18" s="211">
        <v>145</v>
      </c>
      <c r="J18" s="7"/>
      <c r="K18" s="7"/>
      <c r="L18" s="1150"/>
      <c r="M18" s="176"/>
      <c r="N18" s="7"/>
      <c r="O18" s="7"/>
    </row>
    <row r="19" spans="2:16" ht="12.65" customHeight="1">
      <c r="B19" s="51" t="s">
        <v>145</v>
      </c>
      <c r="C19" s="496" t="s">
        <v>144</v>
      </c>
      <c r="D19" s="704"/>
      <c r="E19" s="710">
        <v>42</v>
      </c>
      <c r="F19" s="708" t="s">
        <v>141</v>
      </c>
      <c r="G19" s="708" t="s">
        <v>141</v>
      </c>
      <c r="H19" s="708" t="s">
        <v>141</v>
      </c>
      <c r="I19" s="708" t="s">
        <v>141</v>
      </c>
      <c r="J19" s="7"/>
      <c r="K19" s="7"/>
      <c r="L19" s="1150"/>
      <c r="M19" s="176"/>
      <c r="N19" s="7"/>
      <c r="O19" s="7"/>
    </row>
    <row r="20" spans="2:16" ht="12.65" customHeight="1">
      <c r="B20" s="51" t="s">
        <v>146</v>
      </c>
      <c r="C20" s="496" t="s">
        <v>147</v>
      </c>
      <c r="D20" s="705" t="s">
        <v>123</v>
      </c>
      <c r="E20" s="710">
        <v>91</v>
      </c>
      <c r="F20" s="291">
        <v>92</v>
      </c>
      <c r="G20" s="291">
        <v>92</v>
      </c>
      <c r="H20" s="291">
        <v>88</v>
      </c>
      <c r="I20" s="291">
        <v>72</v>
      </c>
      <c r="J20" s="7"/>
      <c r="K20" s="7"/>
      <c r="L20" s="1150"/>
      <c r="M20" s="175"/>
      <c r="N20" s="7"/>
      <c r="O20" s="7"/>
    </row>
    <row r="21" spans="2:16" ht="12.65" customHeight="1">
      <c r="B21" s="51" t="s">
        <v>148</v>
      </c>
      <c r="C21" s="496" t="s">
        <v>147</v>
      </c>
      <c r="D21" s="706"/>
      <c r="E21" s="710">
        <v>72</v>
      </c>
      <c r="F21" s="708" t="s">
        <v>141</v>
      </c>
      <c r="G21" s="708" t="s">
        <v>141</v>
      </c>
      <c r="H21" s="708" t="s">
        <v>141</v>
      </c>
      <c r="I21" s="708" t="s">
        <v>141</v>
      </c>
      <c r="J21" s="7"/>
      <c r="K21" s="7"/>
      <c r="L21" s="695"/>
      <c r="M21" s="175"/>
      <c r="N21" s="7"/>
      <c r="O21" s="7"/>
    </row>
    <row r="22" spans="2:16" ht="12.65" customHeight="1">
      <c r="B22" s="51" t="s">
        <v>149</v>
      </c>
      <c r="C22" s="497" t="s">
        <v>147</v>
      </c>
      <c r="D22" s="702" t="s">
        <v>127</v>
      </c>
      <c r="E22" s="710">
        <v>6</v>
      </c>
      <c r="F22" s="711">
        <v>4.5</v>
      </c>
      <c r="G22" s="237">
        <v>5</v>
      </c>
      <c r="H22" s="237">
        <v>8</v>
      </c>
      <c r="I22" s="237">
        <v>23</v>
      </c>
      <c r="J22" s="7"/>
      <c r="K22" s="7"/>
      <c r="L22" s="695"/>
      <c r="M22" s="175"/>
      <c r="N22" s="7"/>
      <c r="O22" s="7"/>
    </row>
    <row r="23" spans="2:16" ht="13" thickBot="1">
      <c r="B23" s="58" t="s">
        <v>150</v>
      </c>
      <c r="C23" s="498" t="s">
        <v>147</v>
      </c>
      <c r="D23" s="707"/>
      <c r="E23" s="603">
        <v>26</v>
      </c>
      <c r="F23" s="712" t="s">
        <v>141</v>
      </c>
      <c r="G23" s="712" t="s">
        <v>141</v>
      </c>
      <c r="H23" s="712" t="s">
        <v>141</v>
      </c>
      <c r="I23" s="712" t="s">
        <v>141</v>
      </c>
      <c r="J23" s="7"/>
      <c r="K23" s="7"/>
      <c r="L23" s="7"/>
      <c r="M23" s="7"/>
    </row>
    <row r="24" spans="2:16" ht="14.15" customHeight="1">
      <c r="B24" s="1147" t="s">
        <v>1441</v>
      </c>
      <c r="C24" s="1147"/>
      <c r="D24" s="1147"/>
      <c r="E24" s="1147"/>
      <c r="F24" s="1147"/>
      <c r="G24" s="1147"/>
      <c r="H24" s="1147"/>
      <c r="I24" s="1147"/>
      <c r="J24" s="7"/>
      <c r="K24" s="7"/>
      <c r="L24" s="7"/>
      <c r="M24" s="7"/>
    </row>
    <row r="25" spans="2:16" ht="14.15" customHeight="1">
      <c r="B25" s="1148"/>
      <c r="C25" s="1148"/>
      <c r="D25" s="1148"/>
      <c r="E25" s="1148"/>
      <c r="F25" s="1148"/>
      <c r="G25" s="1148"/>
      <c r="H25" s="1148"/>
      <c r="I25" s="1148"/>
      <c r="J25" s="7"/>
      <c r="K25" s="7"/>
      <c r="L25" s="7"/>
      <c r="M25" s="7"/>
    </row>
    <row r="26" spans="2:16" ht="29.5" customHeight="1">
      <c r="B26" s="1148"/>
      <c r="C26" s="1148"/>
      <c r="D26" s="1148"/>
      <c r="E26" s="1148"/>
      <c r="F26" s="1148"/>
      <c r="G26" s="1148"/>
      <c r="H26" s="1148"/>
      <c r="I26" s="1148"/>
      <c r="J26" s="7"/>
      <c r="K26" s="7"/>
      <c r="L26" s="7"/>
      <c r="M26" s="7"/>
      <c r="N26" s="25"/>
      <c r="O26" s="25"/>
      <c r="P26" s="25"/>
    </row>
    <row r="27" spans="2:16" ht="71.25" customHeight="1">
      <c r="B27" s="1148"/>
      <c r="C27" s="1148"/>
      <c r="D27" s="1148"/>
      <c r="E27" s="1148"/>
      <c r="F27" s="1148"/>
      <c r="G27" s="1148"/>
      <c r="H27" s="1148"/>
      <c r="I27" s="1148"/>
      <c r="J27" s="7"/>
      <c r="K27" s="7"/>
      <c r="L27" s="7"/>
      <c r="M27" s="7"/>
    </row>
    <row r="28" spans="2:16">
      <c r="B28" s="7"/>
      <c r="C28" s="7"/>
      <c r="D28" s="7"/>
      <c r="E28" s="7"/>
      <c r="F28" s="7"/>
      <c r="G28" s="7"/>
      <c r="H28" s="7"/>
      <c r="I28" s="7"/>
      <c r="J28" s="7"/>
      <c r="K28" s="7"/>
      <c r="L28" s="7"/>
      <c r="M28" s="7"/>
    </row>
    <row r="29" spans="2:16">
      <c r="B29" s="1151"/>
      <c r="C29" s="1151"/>
      <c r="D29" s="1151"/>
      <c r="E29" s="1151"/>
      <c r="F29" s="1151"/>
      <c r="G29" s="1151"/>
      <c r="H29" s="1151"/>
      <c r="I29" s="7"/>
      <c r="J29" s="7"/>
      <c r="K29" s="7"/>
      <c r="L29" s="7"/>
      <c r="M29" s="7"/>
    </row>
    <row r="30" spans="2:16">
      <c r="B30" s="7"/>
      <c r="C30" s="7"/>
      <c r="D30" s="7"/>
      <c r="E30" s="7"/>
      <c r="F30" s="7"/>
      <c r="G30" s="7"/>
      <c r="H30" s="7"/>
      <c r="I30" s="7"/>
      <c r="J30" s="7"/>
      <c r="K30" s="7"/>
      <c r="L30" s="7"/>
      <c r="M30" s="7"/>
    </row>
    <row r="31" spans="2:16">
      <c r="B31" s="7"/>
      <c r="C31" s="7"/>
      <c r="D31" s="7"/>
      <c r="E31" s="7"/>
      <c r="F31" s="7"/>
      <c r="G31" s="7"/>
      <c r="H31" s="7"/>
      <c r="I31" s="7"/>
      <c r="J31" s="7"/>
      <c r="K31" s="7"/>
      <c r="L31" s="7"/>
      <c r="M31" s="7"/>
    </row>
    <row r="32" spans="2:16">
      <c r="B32" s="7"/>
      <c r="C32" s="7"/>
      <c r="D32" s="7"/>
      <c r="E32" s="7"/>
      <c r="F32" s="7"/>
      <c r="G32" s="7"/>
      <c r="H32" s="7"/>
      <c r="I32" s="7"/>
      <c r="J32" s="7"/>
      <c r="K32" s="7"/>
      <c r="L32" s="7"/>
      <c r="M32" s="7"/>
    </row>
    <row r="33" spans="2:13">
      <c r="B33" s="7"/>
      <c r="C33" s="7"/>
      <c r="D33" s="7"/>
      <c r="E33" s="7"/>
      <c r="F33" s="7"/>
      <c r="G33" s="7"/>
      <c r="H33" s="7"/>
      <c r="I33" s="7"/>
      <c r="J33" s="7"/>
      <c r="K33" s="7"/>
      <c r="L33" s="7"/>
      <c r="M33" s="7"/>
    </row>
    <row r="34" spans="2:13">
      <c r="B34" s="7"/>
      <c r="C34" s="7"/>
      <c r="D34" s="7"/>
      <c r="E34" s="7"/>
      <c r="F34" s="7"/>
      <c r="G34" s="7"/>
      <c r="H34" s="7"/>
      <c r="I34" s="7"/>
      <c r="J34" s="7"/>
      <c r="K34" s="7"/>
      <c r="L34" s="7"/>
      <c r="M34" s="7"/>
    </row>
    <row r="35" spans="2:13">
      <c r="B35" s="7"/>
      <c r="C35" s="7"/>
      <c r="D35" s="7"/>
      <c r="E35" s="7"/>
      <c r="F35" s="7"/>
      <c r="G35" s="7"/>
      <c r="H35" s="7"/>
      <c r="I35" s="7"/>
      <c r="J35" s="7"/>
      <c r="K35" s="7"/>
      <c r="L35" s="7"/>
      <c r="M35" s="7"/>
    </row>
    <row r="36" spans="2:13">
      <c r="B36" s="7"/>
      <c r="C36" s="7"/>
      <c r="D36" s="7"/>
      <c r="E36" s="7"/>
      <c r="F36" s="7"/>
      <c r="G36" s="7"/>
      <c r="H36" s="7"/>
      <c r="I36" s="7"/>
      <c r="J36" s="7"/>
      <c r="K36" s="7"/>
      <c r="L36" s="7"/>
      <c r="M36" s="7"/>
    </row>
    <row r="37" spans="2:13">
      <c r="B37" s="7"/>
      <c r="C37" s="7"/>
      <c r="D37" s="7"/>
      <c r="E37" s="7"/>
      <c r="F37" s="7"/>
      <c r="G37" s="7"/>
      <c r="H37" s="7"/>
      <c r="I37" s="7"/>
      <c r="J37" s="7"/>
      <c r="K37" s="7"/>
      <c r="L37" s="7"/>
      <c r="M37" s="7"/>
    </row>
    <row r="38" spans="2:13">
      <c r="B38" s="7"/>
      <c r="C38" s="1149"/>
      <c r="D38" s="1149"/>
      <c r="E38" s="1149"/>
      <c r="F38" s="7"/>
      <c r="G38" s="1149"/>
      <c r="H38" s="1149"/>
      <c r="I38" s="1149"/>
      <c r="J38" s="7"/>
      <c r="K38" s="1149"/>
      <c r="L38" s="1149"/>
      <c r="M38" s="1149"/>
    </row>
    <row r="39" spans="2:13">
      <c r="B39" s="7"/>
      <c r="C39" s="7"/>
      <c r="D39" s="7"/>
      <c r="E39" s="7"/>
      <c r="F39" s="7"/>
      <c r="G39" s="7"/>
      <c r="H39" s="7"/>
      <c r="I39" s="7"/>
      <c r="J39" s="7"/>
      <c r="K39" s="7"/>
      <c r="L39" s="7"/>
      <c r="M39" s="7"/>
    </row>
    <row r="40" spans="2:13">
      <c r="B40" s="7"/>
      <c r="C40" s="7"/>
      <c r="D40" s="7"/>
      <c r="E40" s="7"/>
      <c r="F40" s="7"/>
      <c r="G40" s="7"/>
      <c r="H40" s="7"/>
      <c r="I40" s="7"/>
      <c r="J40" s="7"/>
      <c r="K40" s="7"/>
      <c r="L40" s="7"/>
      <c r="M40" s="7"/>
    </row>
    <row r="41" spans="2:13">
      <c r="B41" s="7"/>
      <c r="C41" s="7"/>
      <c r="D41" s="7"/>
      <c r="E41" s="7"/>
      <c r="F41" s="7"/>
      <c r="G41" s="7"/>
      <c r="H41" s="7"/>
      <c r="I41" s="7"/>
      <c r="J41" s="7"/>
      <c r="K41" s="7"/>
      <c r="L41" s="7"/>
      <c r="M41" s="7"/>
    </row>
    <row r="42" spans="2:13">
      <c r="B42" s="7"/>
      <c r="C42" s="7"/>
      <c r="D42" s="7"/>
      <c r="E42" s="7"/>
      <c r="F42" s="7"/>
      <c r="G42" s="7"/>
      <c r="H42" s="7"/>
      <c r="I42" s="7"/>
      <c r="J42" s="7"/>
      <c r="K42" s="7"/>
      <c r="L42" s="7"/>
      <c r="M42" s="7"/>
    </row>
    <row r="43" spans="2:13">
      <c r="B43" s="7"/>
      <c r="C43" s="7"/>
      <c r="D43" s="7"/>
      <c r="E43" s="7"/>
      <c r="F43" s="7"/>
      <c r="G43" s="7"/>
      <c r="H43" s="7"/>
      <c r="I43" s="7"/>
      <c r="J43" s="7"/>
      <c r="K43" s="7"/>
      <c r="L43" s="7"/>
      <c r="M43" s="7"/>
    </row>
    <row r="44" spans="2:13">
      <c r="B44" s="7"/>
      <c r="C44" s="7"/>
      <c r="D44" s="7"/>
      <c r="E44" s="7"/>
      <c r="F44" s="7"/>
      <c r="G44" s="7"/>
      <c r="H44" s="7"/>
      <c r="I44" s="7"/>
      <c r="J44" s="7"/>
      <c r="K44" s="7"/>
      <c r="L44" s="7"/>
      <c r="M44" s="7"/>
    </row>
    <row r="45" spans="2:13">
      <c r="B45" s="7"/>
      <c r="C45" s="7"/>
      <c r="D45" s="7"/>
      <c r="E45" s="7"/>
      <c r="F45" s="7"/>
      <c r="G45" s="7"/>
      <c r="H45" s="7"/>
      <c r="I45" s="7"/>
      <c r="J45" s="7"/>
      <c r="K45" s="7"/>
      <c r="L45" s="7"/>
      <c r="M45" s="7"/>
    </row>
    <row r="46" spans="2:13">
      <c r="B46" s="7"/>
      <c r="C46" s="7"/>
      <c r="D46" s="7"/>
      <c r="E46" s="7"/>
      <c r="F46" s="7"/>
      <c r="G46" s="7"/>
      <c r="H46" s="7"/>
      <c r="I46" s="7"/>
      <c r="J46" s="7"/>
      <c r="K46" s="7"/>
      <c r="L46" s="7"/>
      <c r="M46" s="7"/>
    </row>
  </sheetData>
  <sheetProtection algorithmName="SHA-512" hashValue="4SC7fC33BiFKwKIDILLhPw9mp7z7d3Nfm862Hnl6k36JfTVeSpgNQrjUPnVpUCbF4S9vBxDdZ2jdoMSz3+q5VA==" saltValue="0NgpjUjrhzteFoiTZEXxow==" spinCount="100000" sheet="1" objects="1" scenarios="1"/>
  <mergeCells count="9">
    <mergeCell ref="E3:O3"/>
    <mergeCell ref="B24:I27"/>
    <mergeCell ref="C4:M4"/>
    <mergeCell ref="C38:E38"/>
    <mergeCell ref="G38:I38"/>
    <mergeCell ref="K38:M38"/>
    <mergeCell ref="L8:L20"/>
    <mergeCell ref="B29:H29"/>
    <mergeCell ref="I5:L5"/>
  </mergeCells>
  <pageMargins left="0.25" right="0.25" top="0.75" bottom="0.75" header="0.3" footer="0.3"/>
  <pageSetup paperSize="8" scale="95" orientation="landscape" horizontalDpi="1200" verticalDpi="1200" r:id="rId1"/>
  <headerFooter>
    <oddFooter>&amp;L_x000D_&amp;1#&amp;"Calibri"&amp;10&amp;K000000 Internal</oddFooter>
  </headerFooter>
  <ignoredErrors>
    <ignoredError sqref="E12:E13 F12:F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1410D-8099-4DF6-94B7-7C93352FD16A}">
  <sheetPr>
    <tabColor theme="9" tint="0.59999389629810485"/>
    <pageSetUpPr fitToPage="1"/>
  </sheetPr>
  <dimension ref="B1:Q53"/>
  <sheetViews>
    <sheetView zoomScaleNormal="100" zoomScaleSheetLayoutView="100" workbookViewId="0">
      <selection activeCell="F2" sqref="F2"/>
    </sheetView>
  </sheetViews>
  <sheetFormatPr defaultRowHeight="12.5"/>
  <cols>
    <col min="1" max="1" width="5" customWidth="1"/>
    <col min="2" max="2" width="12.69921875" customWidth="1"/>
    <col min="3" max="3" width="13.09765625" customWidth="1"/>
    <col min="4" max="5" width="19.3984375" customWidth="1"/>
    <col min="6" max="6" width="23.296875" customWidth="1"/>
    <col min="7" max="16" width="12.69921875" customWidth="1"/>
    <col min="18" max="20" width="11.09765625" customWidth="1"/>
  </cols>
  <sheetData>
    <row r="1" spans="2:17" ht="13.4" customHeight="1">
      <c r="L1" s="532" t="s">
        <v>151</v>
      </c>
      <c r="M1" s="176"/>
      <c r="P1" s="270" t="s">
        <v>85</v>
      </c>
    </row>
    <row r="2" spans="2:17" ht="64.400000000000006" customHeight="1">
      <c r="M2" s="176"/>
      <c r="O2" s="48"/>
    </row>
    <row r="4" spans="2:17" ht="21">
      <c r="B4" s="272" t="s">
        <v>152</v>
      </c>
      <c r="C4" s="19"/>
      <c r="D4" s="19"/>
      <c r="E4" s="19"/>
      <c r="F4" s="1138"/>
      <c r="G4" s="1138"/>
      <c r="H4" s="1138"/>
      <c r="I4" s="1138"/>
      <c r="J4" s="1138"/>
      <c r="K4" s="1138"/>
      <c r="L4" s="1138"/>
      <c r="M4" s="1138"/>
      <c r="N4" s="1138"/>
      <c r="O4" s="1138"/>
      <c r="P4" s="1138"/>
      <c r="Q4" s="1138"/>
    </row>
    <row r="5" spans="2:17">
      <c r="B5" s="7"/>
      <c r="C5" s="7"/>
      <c r="D5" s="7"/>
      <c r="E5" s="7"/>
      <c r="F5" s="7"/>
      <c r="G5" s="7"/>
      <c r="H5" s="7"/>
      <c r="I5" s="7"/>
      <c r="J5" s="7"/>
      <c r="L5" s="7"/>
    </row>
    <row r="6" spans="2:17" ht="25" customHeight="1">
      <c r="B6" s="1164" t="s">
        <v>153</v>
      </c>
      <c r="C6" s="1165"/>
      <c r="D6" s="1165"/>
      <c r="E6" s="274"/>
      <c r="F6" s="457"/>
      <c r="G6" s="295" t="s">
        <v>154</v>
      </c>
      <c r="H6" s="295" t="s">
        <v>155</v>
      </c>
      <c r="I6" s="295" t="s">
        <v>156</v>
      </c>
      <c r="J6" s="295" t="s">
        <v>115</v>
      </c>
      <c r="K6" s="295" t="s">
        <v>157</v>
      </c>
      <c r="L6" s="295" t="s">
        <v>116</v>
      </c>
      <c r="M6" s="295" t="s">
        <v>117</v>
      </c>
      <c r="N6" s="295" t="s">
        <v>118</v>
      </c>
      <c r="O6" s="295" t="s">
        <v>119</v>
      </c>
      <c r="P6" s="295" t="s">
        <v>158</v>
      </c>
      <c r="Q6" s="128"/>
    </row>
    <row r="7" spans="2:17" ht="15" customHeight="1">
      <c r="B7" s="1166" t="s">
        <v>159</v>
      </c>
      <c r="C7" s="1168" t="s">
        <v>160</v>
      </c>
      <c r="D7" s="1162" t="s">
        <v>161</v>
      </c>
      <c r="E7" s="1162" t="s">
        <v>162</v>
      </c>
      <c r="F7" s="1162"/>
      <c r="G7" s="277">
        <v>946</v>
      </c>
      <c r="H7" s="277">
        <v>62</v>
      </c>
      <c r="I7" s="719" t="s">
        <v>163</v>
      </c>
      <c r="J7" s="458">
        <v>1008</v>
      </c>
      <c r="K7" s="276"/>
      <c r="L7" s="211">
        <v>942</v>
      </c>
      <c r="M7" s="211">
        <v>951</v>
      </c>
      <c r="N7" s="211">
        <v>864</v>
      </c>
      <c r="O7" s="211">
        <v>696</v>
      </c>
      <c r="P7" s="211">
        <v>1262</v>
      </c>
    </row>
    <row r="8" spans="2:17" ht="15" customHeight="1">
      <c r="B8" s="1166"/>
      <c r="C8" s="1168"/>
      <c r="D8" s="1162"/>
      <c r="E8" s="1162" t="s">
        <v>164</v>
      </c>
      <c r="F8" s="1162"/>
      <c r="G8" s="277">
        <v>726</v>
      </c>
      <c r="H8" s="277">
        <v>1</v>
      </c>
      <c r="I8" s="719" t="s">
        <v>163</v>
      </c>
      <c r="J8" s="459">
        <v>727</v>
      </c>
      <c r="K8" s="211"/>
      <c r="L8" s="211">
        <v>508</v>
      </c>
      <c r="M8" s="211">
        <v>313</v>
      </c>
      <c r="N8" s="211">
        <v>320</v>
      </c>
      <c r="O8" s="211">
        <v>255</v>
      </c>
      <c r="P8" s="211">
        <v>62</v>
      </c>
    </row>
    <row r="9" spans="2:17" ht="13.5" customHeight="1">
      <c r="B9" s="1166"/>
      <c r="C9" s="1168"/>
      <c r="D9" s="1162"/>
      <c r="E9" s="1163" t="s">
        <v>165</v>
      </c>
      <c r="F9" s="1163"/>
      <c r="G9" s="277">
        <v>183</v>
      </c>
      <c r="H9" s="277">
        <v>127</v>
      </c>
      <c r="I9" s="719" t="s">
        <v>163</v>
      </c>
      <c r="J9" s="458">
        <v>310</v>
      </c>
      <c r="K9" s="276"/>
      <c r="L9" s="211">
        <v>750</v>
      </c>
      <c r="M9" s="211">
        <v>1221</v>
      </c>
      <c r="N9" s="211">
        <v>543</v>
      </c>
      <c r="O9" s="211">
        <v>492</v>
      </c>
      <c r="P9" s="211">
        <v>486</v>
      </c>
    </row>
    <row r="10" spans="2:17" ht="15" customHeight="1">
      <c r="B10" s="1166"/>
      <c r="C10" s="1168"/>
      <c r="D10" s="1172" t="s">
        <v>166</v>
      </c>
      <c r="E10" s="1163" t="s">
        <v>167</v>
      </c>
      <c r="F10" s="1163"/>
      <c r="G10" s="277">
        <v>22378</v>
      </c>
      <c r="H10" s="277">
        <v>441</v>
      </c>
      <c r="I10" s="720">
        <v>76</v>
      </c>
      <c r="J10" s="458">
        <v>22895</v>
      </c>
      <c r="K10" s="276"/>
      <c r="L10" s="211">
        <v>25716</v>
      </c>
      <c r="M10" s="211">
        <v>27145</v>
      </c>
      <c r="N10" s="211">
        <v>28862</v>
      </c>
      <c r="O10" s="211">
        <v>28569</v>
      </c>
      <c r="P10" s="211">
        <v>33929</v>
      </c>
    </row>
    <row r="11" spans="2:17" ht="15" customHeight="1">
      <c r="B11" s="1166"/>
      <c r="C11" s="1168"/>
      <c r="D11" s="1173"/>
      <c r="E11" s="1163" t="s">
        <v>168</v>
      </c>
      <c r="F11" s="1163"/>
      <c r="G11" s="277">
        <v>22378</v>
      </c>
      <c r="H11" s="277">
        <v>192</v>
      </c>
      <c r="I11" s="720">
        <v>79</v>
      </c>
      <c r="J11" s="458">
        <v>22649</v>
      </c>
      <c r="K11" s="276"/>
      <c r="L11" s="211">
        <v>25378</v>
      </c>
      <c r="M11" s="211">
        <v>26801</v>
      </c>
      <c r="N11" s="211">
        <v>28606</v>
      </c>
      <c r="O11" s="211">
        <v>28280</v>
      </c>
      <c r="P11" s="211">
        <v>34087</v>
      </c>
    </row>
    <row r="12" spans="2:17" ht="12.65" customHeight="1">
      <c r="B12" s="1166"/>
      <c r="C12" s="1168"/>
      <c r="D12" s="1169" t="s">
        <v>169</v>
      </c>
      <c r="E12" s="1169"/>
      <c r="F12" s="1169"/>
      <c r="G12" s="273">
        <v>24233</v>
      </c>
      <c r="H12" s="273">
        <v>631</v>
      </c>
      <c r="I12" s="273">
        <v>76</v>
      </c>
      <c r="J12" s="721">
        <v>24940</v>
      </c>
      <c r="K12" s="460" t="s">
        <v>170</v>
      </c>
      <c r="L12" s="273">
        <v>27916</v>
      </c>
      <c r="M12" s="273">
        <v>29630</v>
      </c>
      <c r="N12" s="273">
        <v>30589</v>
      </c>
      <c r="O12" s="273">
        <v>30012</v>
      </c>
      <c r="P12" s="273">
        <v>35739</v>
      </c>
    </row>
    <row r="13" spans="2:17" ht="12.65" customHeight="1">
      <c r="B13" s="1166"/>
      <c r="C13" s="1168"/>
      <c r="D13" s="1169" t="s">
        <v>171</v>
      </c>
      <c r="E13" s="1169"/>
      <c r="F13" s="1169"/>
      <c r="G13" s="273">
        <v>24233</v>
      </c>
      <c r="H13" s="273">
        <v>382</v>
      </c>
      <c r="I13" s="273">
        <v>79</v>
      </c>
      <c r="J13" s="721">
        <v>24694</v>
      </c>
      <c r="K13" s="460" t="s">
        <v>172</v>
      </c>
      <c r="L13" s="273">
        <v>27578</v>
      </c>
      <c r="M13" s="273">
        <v>29286</v>
      </c>
      <c r="N13" s="273">
        <v>30333</v>
      </c>
      <c r="O13" s="273">
        <v>29723</v>
      </c>
      <c r="P13" s="273">
        <v>35897</v>
      </c>
    </row>
    <row r="14" spans="2:17" ht="13" customHeight="1">
      <c r="B14" s="1166"/>
      <c r="C14" s="1171" t="s">
        <v>173</v>
      </c>
      <c r="D14" s="1172" t="s">
        <v>173</v>
      </c>
      <c r="E14" s="1163" t="s">
        <v>174</v>
      </c>
      <c r="F14" s="1163"/>
      <c r="G14" s="277">
        <v>964</v>
      </c>
      <c r="H14" s="461">
        <v>4</v>
      </c>
      <c r="I14" s="716" t="s">
        <v>175</v>
      </c>
      <c r="J14" s="458">
        <v>968</v>
      </c>
      <c r="K14" s="276"/>
      <c r="L14" s="211">
        <v>244</v>
      </c>
      <c r="M14" s="211">
        <v>137</v>
      </c>
      <c r="N14" s="211">
        <v>149</v>
      </c>
      <c r="O14" s="211">
        <v>142</v>
      </c>
      <c r="P14" s="211">
        <v>264</v>
      </c>
    </row>
    <row r="15" spans="2:17">
      <c r="B15" s="1166"/>
      <c r="C15" s="1171"/>
      <c r="D15" s="1173"/>
      <c r="E15" s="1163" t="s">
        <v>176</v>
      </c>
      <c r="F15" s="1163"/>
      <c r="G15" s="277">
        <v>6889</v>
      </c>
      <c r="H15" s="714">
        <v>192</v>
      </c>
      <c r="I15" s="461">
        <v>15</v>
      </c>
      <c r="J15" s="458">
        <v>7096</v>
      </c>
      <c r="K15" s="276"/>
      <c r="L15" s="211">
        <v>7359</v>
      </c>
      <c r="M15" s="211">
        <v>8764</v>
      </c>
      <c r="N15" s="211">
        <v>9183</v>
      </c>
      <c r="O15" s="463" t="s">
        <v>175</v>
      </c>
      <c r="P15" s="463" t="s">
        <v>175</v>
      </c>
    </row>
    <row r="16" spans="2:17" ht="12.65" customHeight="1">
      <c r="B16" s="1166"/>
      <c r="C16" s="1171"/>
      <c r="D16" s="1173"/>
      <c r="E16" s="1163" t="s">
        <v>177</v>
      </c>
      <c r="F16" s="1163"/>
      <c r="G16" s="277">
        <v>129</v>
      </c>
      <c r="H16" s="716" t="s">
        <v>175</v>
      </c>
      <c r="I16" s="716" t="s">
        <v>175</v>
      </c>
      <c r="J16" s="458">
        <v>129</v>
      </c>
      <c r="K16" s="276"/>
      <c r="L16" s="463">
        <v>139</v>
      </c>
      <c r="M16" s="463">
        <v>178</v>
      </c>
      <c r="N16" s="463">
        <v>83</v>
      </c>
      <c r="O16" s="463">
        <v>64</v>
      </c>
      <c r="P16" s="463">
        <v>146</v>
      </c>
    </row>
    <row r="17" spans="2:16" ht="12.65" customHeight="1">
      <c r="B17" s="1166"/>
      <c r="C17" s="1171"/>
      <c r="D17" s="1173"/>
      <c r="E17" s="1163" t="s">
        <v>178</v>
      </c>
      <c r="F17" s="1163"/>
      <c r="G17" s="277">
        <v>54</v>
      </c>
      <c r="H17" s="715">
        <v>6</v>
      </c>
      <c r="I17" s="716" t="s">
        <v>175</v>
      </c>
      <c r="J17" s="458">
        <v>60</v>
      </c>
      <c r="K17" s="276"/>
      <c r="L17" s="211">
        <v>43</v>
      </c>
      <c r="M17" s="211">
        <v>42</v>
      </c>
      <c r="N17" s="211">
        <v>30</v>
      </c>
      <c r="O17" s="463">
        <v>51</v>
      </c>
      <c r="P17" s="463">
        <v>277</v>
      </c>
    </row>
    <row r="18" spans="2:16">
      <c r="B18" s="1166"/>
      <c r="C18" s="1171"/>
      <c r="D18" s="1173"/>
      <c r="E18" s="1163" t="s">
        <v>179</v>
      </c>
      <c r="F18" s="1163"/>
      <c r="G18" s="277">
        <v>5217</v>
      </c>
      <c r="H18" s="716" t="s">
        <v>175</v>
      </c>
      <c r="I18" s="716" t="s">
        <v>175</v>
      </c>
      <c r="J18" s="458">
        <v>5217</v>
      </c>
      <c r="K18" s="276"/>
      <c r="L18" s="211">
        <v>6180</v>
      </c>
      <c r="M18" s="211">
        <v>4182</v>
      </c>
      <c r="N18" s="211">
        <v>872</v>
      </c>
      <c r="O18" s="462">
        <v>512</v>
      </c>
      <c r="P18" s="211">
        <v>5615</v>
      </c>
    </row>
    <row r="19" spans="2:16">
      <c r="B19" s="1166"/>
      <c r="C19" s="1171"/>
      <c r="D19" s="1173"/>
      <c r="E19" s="1163" t="s">
        <v>180</v>
      </c>
      <c r="F19" s="1163"/>
      <c r="G19" s="277">
        <v>13575</v>
      </c>
      <c r="H19" s="717" t="s">
        <v>175</v>
      </c>
      <c r="I19" s="716" t="s">
        <v>175</v>
      </c>
      <c r="J19" s="458">
        <v>13575</v>
      </c>
      <c r="K19" s="276"/>
      <c r="L19" s="211">
        <v>11669</v>
      </c>
      <c r="M19" s="211">
        <v>13868</v>
      </c>
      <c r="N19" s="211">
        <v>11974</v>
      </c>
      <c r="O19" s="462">
        <v>7011</v>
      </c>
      <c r="P19" s="211">
        <v>19936</v>
      </c>
    </row>
    <row r="20" spans="2:16" ht="14.5" customHeight="1">
      <c r="B20" s="1166"/>
      <c r="C20" s="1171"/>
      <c r="D20" s="1173"/>
      <c r="E20" s="1162" t="s">
        <v>181</v>
      </c>
      <c r="F20" s="1170"/>
      <c r="G20" s="277">
        <v>230</v>
      </c>
      <c r="H20" s="716" t="s">
        <v>132</v>
      </c>
      <c r="I20" s="716" t="s">
        <v>132</v>
      </c>
      <c r="J20" s="458">
        <v>230</v>
      </c>
      <c r="K20" s="276"/>
      <c r="L20" s="211">
        <v>138</v>
      </c>
      <c r="M20" s="463" t="s">
        <v>175</v>
      </c>
      <c r="N20" s="463" t="s">
        <v>175</v>
      </c>
      <c r="O20" s="463" t="s">
        <v>175</v>
      </c>
      <c r="P20" s="463" t="s">
        <v>175</v>
      </c>
    </row>
    <row r="21" spans="2:16">
      <c r="B21" s="1166"/>
      <c r="C21" s="1171"/>
      <c r="D21" s="1173"/>
      <c r="E21" s="1162" t="s">
        <v>182</v>
      </c>
      <c r="F21" s="1170"/>
      <c r="G21" s="277">
        <v>830</v>
      </c>
      <c r="H21" s="716" t="s">
        <v>132</v>
      </c>
      <c r="I21" s="716" t="s">
        <v>132</v>
      </c>
      <c r="J21" s="458">
        <v>830</v>
      </c>
      <c r="K21" s="276"/>
      <c r="L21" s="211">
        <v>915</v>
      </c>
      <c r="M21" s="211">
        <v>682</v>
      </c>
      <c r="N21" s="211">
        <v>287</v>
      </c>
      <c r="O21" s="463" t="s">
        <v>175</v>
      </c>
      <c r="P21" s="463" t="s">
        <v>175</v>
      </c>
    </row>
    <row r="22" spans="2:16" ht="12.65" customHeight="1">
      <c r="B22" s="1166"/>
      <c r="C22" s="1171"/>
      <c r="D22" s="1158"/>
      <c r="E22" s="1174" t="s">
        <v>183</v>
      </c>
      <c r="F22" s="1175"/>
      <c r="G22" s="277">
        <v>482</v>
      </c>
      <c r="H22" s="716" t="s">
        <v>175</v>
      </c>
      <c r="I22" s="716" t="s">
        <v>175</v>
      </c>
      <c r="J22" s="458">
        <v>482</v>
      </c>
      <c r="K22" s="276"/>
      <c r="L22" s="211">
        <v>568</v>
      </c>
      <c r="M22" s="211">
        <v>613</v>
      </c>
      <c r="N22" s="211">
        <v>652</v>
      </c>
      <c r="O22" s="463" t="s">
        <v>175</v>
      </c>
      <c r="P22" s="463" t="s">
        <v>175</v>
      </c>
    </row>
    <row r="23" spans="2:16">
      <c r="B23" s="1166"/>
      <c r="C23" s="1171"/>
      <c r="D23" s="106" t="s">
        <v>184</v>
      </c>
      <c r="E23" s="1162"/>
      <c r="F23" s="1162"/>
      <c r="G23" s="458">
        <v>28370</v>
      </c>
      <c r="H23" s="458">
        <v>202</v>
      </c>
      <c r="I23" s="718">
        <v>15</v>
      </c>
      <c r="J23" s="458">
        <v>28587</v>
      </c>
      <c r="K23" s="723">
        <v>0.05</v>
      </c>
      <c r="L23" s="464">
        <v>27255</v>
      </c>
      <c r="M23" s="464">
        <v>28466</v>
      </c>
      <c r="N23" s="464">
        <v>23230</v>
      </c>
      <c r="O23" s="464">
        <v>7780</v>
      </c>
      <c r="P23" s="464">
        <v>26238</v>
      </c>
    </row>
    <row r="24" spans="2:16">
      <c r="B24" s="1166"/>
      <c r="C24" s="1167" t="s">
        <v>185</v>
      </c>
      <c r="D24" s="1167"/>
      <c r="E24" s="1167"/>
      <c r="F24" s="1167"/>
      <c r="G24" s="279">
        <v>52603</v>
      </c>
      <c r="H24" s="279">
        <v>833</v>
      </c>
      <c r="I24" s="279">
        <v>91</v>
      </c>
      <c r="J24" s="465">
        <v>53527</v>
      </c>
      <c r="K24" s="724" t="s">
        <v>186</v>
      </c>
      <c r="L24" s="281">
        <v>55171</v>
      </c>
      <c r="M24" s="281">
        <v>58096</v>
      </c>
      <c r="N24" s="281">
        <v>53819</v>
      </c>
      <c r="O24" s="281">
        <v>37792</v>
      </c>
      <c r="P24" s="279">
        <v>61977</v>
      </c>
    </row>
    <row r="25" spans="2:16">
      <c r="B25" s="1166"/>
      <c r="C25" s="1167" t="s">
        <v>187</v>
      </c>
      <c r="D25" s="1167"/>
      <c r="E25" s="1167"/>
      <c r="F25" s="1167"/>
      <c r="G25" s="279">
        <v>52603</v>
      </c>
      <c r="H25" s="279">
        <v>584</v>
      </c>
      <c r="I25" s="279">
        <v>94</v>
      </c>
      <c r="J25" s="465">
        <v>53281</v>
      </c>
      <c r="K25" s="724" t="s">
        <v>186</v>
      </c>
      <c r="L25" s="281">
        <v>54833</v>
      </c>
      <c r="M25" s="281">
        <v>57752</v>
      </c>
      <c r="N25" s="281">
        <v>53563</v>
      </c>
      <c r="O25" s="281">
        <v>37503</v>
      </c>
      <c r="P25" s="279">
        <v>62135</v>
      </c>
    </row>
    <row r="26" spans="2:16" ht="16" customHeight="1">
      <c r="B26" s="1154" t="s">
        <v>188</v>
      </c>
      <c r="C26" s="1156"/>
      <c r="D26" s="236" t="s">
        <v>188</v>
      </c>
      <c r="E26" s="1158" t="s">
        <v>189</v>
      </c>
      <c r="F26" s="1158"/>
      <c r="G26" s="280">
        <v>11</v>
      </c>
      <c r="H26" s="277">
        <v>4</v>
      </c>
      <c r="I26" s="719" t="s">
        <v>163</v>
      </c>
      <c r="J26" s="722">
        <v>15</v>
      </c>
      <c r="K26" s="466"/>
      <c r="L26" s="213">
        <v>10</v>
      </c>
      <c r="M26" s="213">
        <v>80</v>
      </c>
      <c r="N26" s="213">
        <v>61</v>
      </c>
      <c r="O26" s="213">
        <v>95</v>
      </c>
      <c r="P26" s="282">
        <v>34</v>
      </c>
    </row>
    <row r="27" spans="2:16" ht="12" customHeight="1">
      <c r="B27" s="1155"/>
      <c r="C27" s="1157"/>
      <c r="D27" s="107" t="s">
        <v>184</v>
      </c>
      <c r="E27" s="205"/>
      <c r="F27" s="278"/>
      <c r="G27" s="271">
        <v>11</v>
      </c>
      <c r="H27" s="277">
        <v>4</v>
      </c>
      <c r="I27" s="719" t="s">
        <v>163</v>
      </c>
      <c r="J27" s="459">
        <v>15</v>
      </c>
      <c r="K27" s="467">
        <v>0.5</v>
      </c>
      <c r="L27" s="211">
        <v>10</v>
      </c>
      <c r="M27" s="211">
        <v>80</v>
      </c>
      <c r="N27" s="237">
        <v>61</v>
      </c>
      <c r="O27" s="237">
        <v>95</v>
      </c>
      <c r="P27" s="237">
        <v>34</v>
      </c>
    </row>
    <row r="28" spans="2:16" ht="13" thickBot="1">
      <c r="B28" s="1159" t="s">
        <v>190</v>
      </c>
      <c r="C28" s="1159"/>
      <c r="D28" s="1159"/>
      <c r="E28" s="468"/>
      <c r="F28" s="468"/>
      <c r="G28" s="469">
        <v>52614</v>
      </c>
      <c r="H28" s="469">
        <v>837</v>
      </c>
      <c r="I28" s="469">
        <v>91</v>
      </c>
      <c r="J28" s="513">
        <v>53542</v>
      </c>
      <c r="K28" s="725" t="s">
        <v>186</v>
      </c>
      <c r="L28" s="469">
        <v>55181</v>
      </c>
      <c r="M28" s="469">
        <v>58176</v>
      </c>
      <c r="N28" s="469">
        <v>53880</v>
      </c>
      <c r="O28" s="469">
        <v>37887</v>
      </c>
      <c r="P28" s="469">
        <v>62011</v>
      </c>
    </row>
    <row r="29" spans="2:16" ht="13" thickBot="1">
      <c r="B29" s="1160" t="s">
        <v>191</v>
      </c>
      <c r="C29" s="1160"/>
      <c r="D29" s="1160"/>
      <c r="E29" s="468"/>
      <c r="F29" s="468"/>
      <c r="G29" s="469">
        <v>52614</v>
      </c>
      <c r="H29" s="469">
        <v>588</v>
      </c>
      <c r="I29" s="469">
        <v>94</v>
      </c>
      <c r="J29" s="513">
        <v>53296</v>
      </c>
      <c r="K29" s="725" t="s">
        <v>186</v>
      </c>
      <c r="L29" s="469">
        <v>54843</v>
      </c>
      <c r="M29" s="469">
        <v>57832</v>
      </c>
      <c r="N29" s="469">
        <v>53624</v>
      </c>
      <c r="O29" s="469">
        <v>37598</v>
      </c>
      <c r="P29" s="469">
        <v>62169</v>
      </c>
    </row>
    <row r="30" spans="2:16">
      <c r="B30" s="1161" t="s">
        <v>192</v>
      </c>
      <c r="C30" s="1161"/>
      <c r="D30" s="221"/>
      <c r="E30" s="221"/>
      <c r="F30" s="221"/>
      <c r="G30" s="221"/>
      <c r="H30" s="221"/>
      <c r="I30" s="221"/>
      <c r="J30" s="221"/>
      <c r="K30" s="221"/>
      <c r="L30" s="221"/>
      <c r="M30" s="221"/>
      <c r="N30" s="221"/>
      <c r="O30" s="221"/>
    </row>
    <row r="31" spans="2:16">
      <c r="B31" s="1152" t="s">
        <v>193</v>
      </c>
      <c r="C31" s="1152"/>
      <c r="D31" s="1152"/>
      <c r="E31" s="1152"/>
      <c r="F31" s="221"/>
      <c r="G31" s="221"/>
      <c r="H31" s="221"/>
      <c r="I31" s="221"/>
      <c r="J31" s="221"/>
      <c r="K31" s="221"/>
      <c r="L31" s="221"/>
      <c r="M31" s="221"/>
      <c r="N31" s="221"/>
      <c r="O31" s="221"/>
    </row>
    <row r="32" spans="2:16">
      <c r="B32" s="221"/>
      <c r="C32" s="221"/>
      <c r="D32" s="221"/>
      <c r="E32" s="221"/>
      <c r="F32" s="221"/>
      <c r="G32" s="221"/>
      <c r="H32" s="221"/>
      <c r="I32" s="221"/>
      <c r="J32" s="221"/>
      <c r="K32" s="221"/>
      <c r="L32" s="221"/>
      <c r="M32" s="221"/>
      <c r="N32" s="221"/>
      <c r="O32" s="221"/>
    </row>
    <row r="33" spans="2:16" ht="102.65" customHeight="1">
      <c r="B33" s="1153" t="s">
        <v>194</v>
      </c>
      <c r="C33" s="1153"/>
      <c r="D33" s="1153"/>
      <c r="E33" s="1153"/>
      <c r="F33" s="1153"/>
      <c r="G33" s="1153"/>
      <c r="H33" s="1153"/>
      <c r="I33" s="1153"/>
      <c r="J33" s="1153"/>
      <c r="K33" s="1153"/>
      <c r="L33" s="1153"/>
      <c r="M33" s="1153"/>
      <c r="N33" s="1153"/>
      <c r="O33" s="1153"/>
    </row>
    <row r="35" spans="2:16">
      <c r="D35" s="42"/>
      <c r="E35" s="42"/>
      <c r="F35" s="42"/>
      <c r="G35" s="42"/>
      <c r="H35" s="42"/>
      <c r="I35" s="42"/>
      <c r="J35" s="42"/>
      <c r="K35" s="42"/>
      <c r="L35" s="42"/>
      <c r="M35" s="42"/>
      <c r="N35" s="203"/>
      <c r="O35" s="42"/>
      <c r="P35" s="204"/>
    </row>
    <row r="36" spans="2:16">
      <c r="N36" s="165"/>
    </row>
    <row r="37" spans="2:16">
      <c r="N37" s="165"/>
    </row>
    <row r="38" spans="2:16">
      <c r="N38" s="165"/>
      <c r="O38" s="204"/>
      <c r="P38" s="204"/>
    </row>
    <row r="39" spans="2:16">
      <c r="O39" s="204"/>
      <c r="P39" s="204"/>
    </row>
    <row r="40" spans="2:16">
      <c r="N40" s="165"/>
    </row>
    <row r="41" spans="2:16">
      <c r="N41" s="165"/>
    </row>
    <row r="42" spans="2:16">
      <c r="N42" s="165"/>
      <c r="O42" s="204"/>
    </row>
    <row r="43" spans="2:16">
      <c r="N43" s="165"/>
    </row>
    <row r="44" spans="2:16">
      <c r="N44" s="165"/>
    </row>
    <row r="45" spans="2:16">
      <c r="N45" s="165"/>
    </row>
    <row r="49" spans="14:16">
      <c r="N49" s="165"/>
      <c r="O49" s="204"/>
      <c r="P49" s="204"/>
    </row>
    <row r="50" spans="14:16">
      <c r="N50" s="165"/>
      <c r="O50" s="204"/>
      <c r="P50" s="204"/>
    </row>
    <row r="51" spans="14:16">
      <c r="N51" s="165"/>
    </row>
    <row r="52" spans="14:16">
      <c r="N52" s="165"/>
    </row>
    <row r="53" spans="14:16">
      <c r="N53" s="161"/>
      <c r="O53" s="204"/>
      <c r="P53" s="204"/>
    </row>
  </sheetData>
  <sheetProtection algorithmName="SHA-512" hashValue="I1KdsgyJ53CMDVqhFuFennIN1hOVbETyJzjxGsnjxB9Zxe9AhjHRWKoR8PAx3qDHZhGcmzkJpa3X7O7qAW4UmQ==" saltValue="Obq+CdoxX3v1MpgvhH4xPQ==" spinCount="100000" sheet="1" objects="1" scenarios="1"/>
  <mergeCells count="35">
    <mergeCell ref="D14:D22"/>
    <mergeCell ref="E18:F18"/>
    <mergeCell ref="D10:D11"/>
    <mergeCell ref="E10:F10"/>
    <mergeCell ref="E16:F16"/>
    <mergeCell ref="E21:F21"/>
    <mergeCell ref="E22:F22"/>
    <mergeCell ref="E19:F19"/>
    <mergeCell ref="E17:F17"/>
    <mergeCell ref="E14:F14"/>
    <mergeCell ref="E15:F15"/>
    <mergeCell ref="F4:Q4"/>
    <mergeCell ref="E7:F7"/>
    <mergeCell ref="E8:F8"/>
    <mergeCell ref="E9:F9"/>
    <mergeCell ref="D7:D9"/>
    <mergeCell ref="B6:D6"/>
    <mergeCell ref="B7:B25"/>
    <mergeCell ref="C24:F24"/>
    <mergeCell ref="C25:F25"/>
    <mergeCell ref="C7:C13"/>
    <mergeCell ref="D12:F12"/>
    <mergeCell ref="D13:F13"/>
    <mergeCell ref="E23:F23"/>
    <mergeCell ref="E11:F11"/>
    <mergeCell ref="E20:F20"/>
    <mergeCell ref="C14:C23"/>
    <mergeCell ref="B31:E31"/>
    <mergeCell ref="B33:O33"/>
    <mergeCell ref="B26:B27"/>
    <mergeCell ref="C26:C27"/>
    <mergeCell ref="E26:F26"/>
    <mergeCell ref="B28:D28"/>
    <mergeCell ref="B29:D29"/>
    <mergeCell ref="B30:C30"/>
  </mergeCells>
  <phoneticPr fontId="5" type="noConversion"/>
  <pageMargins left="0.25" right="0.25" top="0.75" bottom="0.75" header="0.3" footer="0.3"/>
  <pageSetup paperSize="8" scale="86" orientation="landscape" horizontalDpi="1200" verticalDpi="1200" r:id="rId1"/>
  <headerFooter>
    <oddFooter>&amp;L_x000D_&amp;1#&amp;"Calibri"&amp;10&amp;K000000 Internal</oddFooter>
  </headerFooter>
  <ignoredErrors>
    <ignoredError sqref="K12:K13 K24:K25 K28:K29"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D432B8F4A727740930746ECA80F60F6" ma:contentTypeVersion="4" ma:contentTypeDescription="Create a new document." ma:contentTypeScope="" ma:versionID="1e5b2edfcb3872f430b87a3754791e96">
  <xsd:schema xmlns:xsd="http://www.w3.org/2001/XMLSchema" xmlns:xs="http://www.w3.org/2001/XMLSchema" xmlns:p="http://schemas.microsoft.com/office/2006/metadata/properties" xmlns:ns2="5b943995-92f2-4f69-aaa8-e1dbf1fe399f" targetNamespace="http://schemas.microsoft.com/office/2006/metadata/properties" ma:root="true" ma:fieldsID="bb4e74db66d8455a482cc548285e0308" ns2:_="">
    <xsd:import namespace="5b943995-92f2-4f69-aaa8-e1dbf1fe399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943995-92f2-4f69-aaa8-e1dbf1fe39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C4AEA1-076C-49AF-A767-36B08096DB38}">
  <ds:schemaRefs>
    <ds:schemaRef ds:uri="http://schemas.microsoft.com/sharepoint/v3/contenttype/forms"/>
  </ds:schemaRefs>
</ds:datastoreItem>
</file>

<file path=customXml/itemProps2.xml><?xml version="1.0" encoding="utf-8"?>
<ds:datastoreItem xmlns:ds="http://schemas.openxmlformats.org/officeDocument/2006/customXml" ds:itemID="{4AC30E62-DC8E-473C-B4D9-26B3DDCF8E90}">
  <ds:schemaRefs>
    <ds:schemaRef ds:uri="http://schemas.microsoft.com/office/2006/documentManagement/types"/>
    <ds:schemaRef ds:uri="http://www.w3.org/XML/1998/namespace"/>
    <ds:schemaRef ds:uri="http://purl.org/dc/elements/1.1/"/>
    <ds:schemaRef ds:uri="http://schemas.microsoft.com/office/infopath/2007/PartnerControls"/>
    <ds:schemaRef ds:uri="http://schemas.openxmlformats.org/package/2006/metadata/core-properties"/>
    <ds:schemaRef ds:uri="http://purl.org/dc/terms/"/>
    <ds:schemaRef ds:uri="5b943995-92f2-4f69-aaa8-e1dbf1fe399f"/>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75C8CF10-A01A-4A0E-AADA-A4F268A900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943995-92f2-4f69-aaa8-e1dbf1fe39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7</vt:i4>
      </vt:variant>
    </vt:vector>
  </HeadingPairs>
  <TitlesOfParts>
    <vt:vector size="47" baseType="lpstr">
      <vt:lpstr>Cover</vt:lpstr>
      <vt:lpstr>Home</vt:lpstr>
      <vt:lpstr>JSE sust</vt:lpstr>
      <vt:lpstr>JSE CC</vt:lpstr>
      <vt:lpstr>UNGC</vt:lpstr>
      <vt:lpstr>Stakeholder Economic Value Stat</vt:lpstr>
      <vt:lpstr>ENVIRONMENT</vt:lpstr>
      <vt:lpstr>Environment-related Performance</vt:lpstr>
      <vt:lpstr>GHG Emissions</vt:lpstr>
      <vt:lpstr>SOCIAL</vt:lpstr>
      <vt:lpstr>Employee Profile</vt:lpstr>
      <vt:lpstr>Diversity</vt:lpstr>
      <vt:lpstr>EE Plan Implementation</vt:lpstr>
      <vt:lpstr>EE and NEAP Targets</vt:lpstr>
      <vt:lpstr>Employee Wellbeing and Benefits</vt:lpstr>
      <vt:lpstr>Employee Relations</vt:lpstr>
      <vt:lpstr>Training and Development</vt:lpstr>
      <vt:lpstr>Corporate Social Investment</vt:lpstr>
      <vt:lpstr>Volunteering</vt:lpstr>
      <vt:lpstr>Enterprise Development</vt:lpstr>
      <vt:lpstr>Financial Inclusion</vt:lpstr>
      <vt:lpstr>Procurement and Supply Chain</vt:lpstr>
      <vt:lpstr>Associations</vt:lpstr>
      <vt:lpstr>GOVERNANCE</vt:lpstr>
      <vt:lpstr>Data Security &amp; Client Privacy</vt:lpstr>
      <vt:lpstr>Compliance</vt:lpstr>
      <vt:lpstr>Ethics</vt:lpstr>
      <vt:lpstr>OHS</vt:lpstr>
      <vt:lpstr>Product Governance</vt:lpstr>
      <vt:lpstr>Policies and Frameworks</vt:lpstr>
      <vt:lpstr>BUSINESS UNIT KPIs</vt:lpstr>
      <vt:lpstr>Health</vt:lpstr>
      <vt:lpstr>Vitality</vt:lpstr>
      <vt:lpstr>Discovery Invest</vt:lpstr>
      <vt:lpstr>Discovery Life</vt:lpstr>
      <vt:lpstr>Discovery Insure</vt:lpstr>
      <vt:lpstr>Discovery Bank</vt:lpstr>
      <vt:lpstr>GUIDANCE</vt:lpstr>
      <vt:lpstr>How we report our KPIs</vt:lpstr>
      <vt:lpstr>Formatting guidance</vt:lpstr>
      <vt:lpstr>'BUSINESS UNIT KPIs'!Print_Area</vt:lpstr>
      <vt:lpstr>ENVIRONMENT!Print_Area</vt:lpstr>
      <vt:lpstr>Ethics!Print_Area</vt:lpstr>
      <vt:lpstr>GOVERNANCE!Print_Area</vt:lpstr>
      <vt:lpstr>GUIDANCE!Print_Area</vt:lpstr>
      <vt:lpstr>SOCIAL!Print_Area</vt:lpstr>
      <vt:lpstr>Volunteering!Print_Area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Calixto</dc:creator>
  <cp:keywords/>
  <dc:description/>
  <cp:lastModifiedBy>Tash Balipursad</cp:lastModifiedBy>
  <cp:revision/>
  <dcterms:created xsi:type="dcterms:W3CDTF">2021-04-07T13:53:37Z</dcterms:created>
  <dcterms:modified xsi:type="dcterms:W3CDTF">2025-10-21T13:56:50Z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0x010100ED432B8F4A727740930746ECA80F60F6</vt:lpwstr>
  </property>
  <property fmtid="{D5CDD505-2E9C-101B-9397-08002B2CF9AE}" pid="3" name="SharedWithUsers">
    <vt:lpwstr>13;#Samantha</vt:lpwstr>
  </property>
  <property fmtid="{D5CDD505-2E9C-101B-9397-08002B2CF9AE}" pid="4" name="MSIP_Label_c7f756d6-8889-4244-839f-a5610eb5c81b_Enabled">
    <vt:lpwstr>true</vt:lpwstr>
  </property>
  <property fmtid="{D5CDD505-2E9C-101B-9397-08002B2CF9AE}" pid="5" name="MSIP_Label_c7f756d6-8889-4244-839f-a5610eb5c81b_SetDate">
    <vt:lpwstr>2025-07-11T09:36:16Z</vt:lpwstr>
  </property>
  <property fmtid="{D5CDD505-2E9C-101B-9397-08002B2CF9AE}" pid="6" name="MSIP_Label_c7f756d6-8889-4244-839f-a5610eb5c81b_Method">
    <vt:lpwstr>Standard</vt:lpwstr>
  </property>
  <property fmtid="{D5CDD505-2E9C-101B-9397-08002B2CF9AE}" pid="7" name="MSIP_Label_c7f756d6-8889-4244-839f-a5610eb5c81b_Name">
    <vt:lpwstr>28b7c973-a3ab-40a2-a07d-6a0af7320a79</vt:lpwstr>
  </property>
  <property fmtid="{D5CDD505-2E9C-101B-9397-08002B2CF9AE}" pid="8" name="MSIP_Label_c7f756d6-8889-4244-839f-a5610eb5c81b_SiteId">
    <vt:lpwstr>710b1675-b870-4652-b453-d417a82a0b6f</vt:lpwstr>
  </property>
  <property fmtid="{D5CDD505-2E9C-101B-9397-08002B2CF9AE}" pid="9" name="MSIP_Label_c7f756d6-8889-4244-839f-a5610eb5c81b_ActionId">
    <vt:lpwstr>ac210fbd-4f24-47f6-8ddd-9b14952d6b5d</vt:lpwstr>
  </property>
  <property fmtid="{D5CDD505-2E9C-101B-9397-08002B2CF9AE}" pid="10" name="MSIP_Label_c7f756d6-8889-4244-839f-a5610eb5c81b_ContentBits">
    <vt:lpwstr>2</vt:lpwstr>
  </property>
  <property fmtid="{D5CDD505-2E9C-101B-9397-08002B2CF9AE}" pid="11" name="MSIP_Label_c7f756d6-8889-4244-839f-a5610eb5c81b_Tag">
    <vt:lpwstr>10, 3, 0, 2</vt:lpwstr>
  </property>
</Properties>
</file>